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730" windowHeight="11505"/>
  </bookViews>
  <sheets>
    <sheet name="Abstract" sheetId="8" r:id="rId1"/>
    <sheet name="Detail of Desilting" sheetId="7" r:id="rId2"/>
  </sheets>
  <definedNames>
    <definedName name="_xlnm.Print_Titles" localSheetId="0">Abstract!#REF!</definedName>
    <definedName name="_xlnm.Print_Titles" localSheetId="1">'Detail of Desilting'!$4:$6</definedName>
  </definedNames>
  <calcPr calcId="124519" concurrentCalc="0"/>
</workbook>
</file>

<file path=xl/calcChain.xml><?xml version="1.0" encoding="utf-8"?>
<calcChain xmlns="http://schemas.openxmlformats.org/spreadsheetml/2006/main">
  <c r="L226" i="7"/>
  <c r="M226"/>
  <c r="P226"/>
  <c r="L225"/>
  <c r="M225"/>
  <c r="P225"/>
  <c r="L224"/>
  <c r="M224"/>
  <c r="P224"/>
  <c r="L223"/>
  <c r="M223"/>
  <c r="P223"/>
  <c r="L222"/>
  <c r="M222"/>
  <c r="N222"/>
  <c r="O222"/>
  <c r="P222"/>
  <c r="L221"/>
  <c r="M221"/>
  <c r="N221"/>
  <c r="O221"/>
  <c r="P221"/>
  <c r="L220"/>
  <c r="M220"/>
  <c r="P220"/>
  <c r="L219"/>
  <c r="M219"/>
  <c r="P219"/>
  <c r="M218"/>
  <c r="N218"/>
  <c r="O218"/>
  <c r="P218"/>
  <c r="L217"/>
  <c r="M217"/>
  <c r="P217"/>
  <c r="M216"/>
  <c r="P216"/>
  <c r="L215"/>
  <c r="M215"/>
  <c r="P215"/>
  <c r="L214"/>
  <c r="M214"/>
  <c r="P214"/>
  <c r="L213"/>
  <c r="M213"/>
  <c r="N213"/>
  <c r="O213"/>
  <c r="P213"/>
  <c r="L212"/>
  <c r="M212"/>
  <c r="N212"/>
  <c r="O212"/>
  <c r="P212"/>
  <c r="L211"/>
  <c r="M211"/>
  <c r="N211"/>
  <c r="O211"/>
  <c r="P211"/>
  <c r="L210"/>
  <c r="M210"/>
  <c r="N210"/>
  <c r="O210"/>
  <c r="P210"/>
  <c r="L209"/>
  <c r="M209"/>
  <c r="N209"/>
  <c r="O209"/>
  <c r="P209"/>
  <c r="L208"/>
  <c r="M208"/>
  <c r="N208"/>
  <c r="O208"/>
  <c r="P208"/>
  <c r="L207"/>
  <c r="M207"/>
  <c r="N207"/>
  <c r="O207"/>
  <c r="P207"/>
  <c r="L206"/>
  <c r="M206"/>
  <c r="N206"/>
  <c r="O206"/>
  <c r="P206"/>
  <c r="L205"/>
  <c r="M205"/>
  <c r="N205"/>
  <c r="O205"/>
  <c r="P205"/>
  <c r="L204"/>
  <c r="M204"/>
  <c r="N204"/>
  <c r="O204"/>
  <c r="P204"/>
  <c r="L203"/>
  <c r="M203"/>
  <c r="N203"/>
  <c r="P203"/>
  <c r="F18" i="8"/>
  <c r="E18"/>
  <c r="D18"/>
  <c r="F13"/>
  <c r="F19" s="1"/>
  <c r="E13"/>
  <c r="D13"/>
  <c r="D19" s="1"/>
  <c r="E19" l="1"/>
  <c r="H82" i="7"/>
  <c r="H36"/>
  <c r="L35"/>
  <c r="M35" s="1"/>
  <c r="L34"/>
  <c r="M34" s="1"/>
  <c r="L33"/>
  <c r="M33" s="1"/>
  <c r="O33" s="1"/>
  <c r="L32"/>
  <c r="M32" s="1"/>
  <c r="O32" s="1"/>
  <c r="L31"/>
  <c r="M31" s="1"/>
  <c r="L30"/>
  <c r="M30" s="1"/>
  <c r="L29"/>
  <c r="M29" s="1"/>
  <c r="A29"/>
  <c r="A30" s="1"/>
  <c r="A31" s="1"/>
  <c r="A32" s="1"/>
  <c r="A33" s="1"/>
  <c r="L28"/>
  <c r="M28" s="1"/>
  <c r="L27"/>
  <c r="M27" s="1"/>
  <c r="L26"/>
  <c r="M26" s="1"/>
  <c r="L25"/>
  <c r="M25" s="1"/>
  <c r="A25"/>
  <c r="L24"/>
  <c r="M24" s="1"/>
  <c r="L23"/>
  <c r="M23" s="1"/>
  <c r="L22"/>
  <c r="M22" s="1"/>
  <c r="L21"/>
  <c r="M21" s="1"/>
  <c r="M20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L8"/>
  <c r="P59"/>
  <c r="O59"/>
  <c r="N59"/>
  <c r="H59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L61"/>
  <c r="M61" s="1"/>
  <c r="N61" s="1"/>
  <c r="L62"/>
  <c r="M62" s="1"/>
  <c r="L63"/>
  <c r="M63" s="1"/>
  <c r="N63" s="1"/>
  <c r="L64"/>
  <c r="M64" s="1"/>
  <c r="L65"/>
  <c r="M65" s="1"/>
  <c r="N65" s="1"/>
  <c r="L66"/>
  <c r="M66" s="1"/>
  <c r="L67"/>
  <c r="M67" s="1"/>
  <c r="N67" s="1"/>
  <c r="L68"/>
  <c r="M68" s="1"/>
  <c r="L69"/>
  <c r="M69" s="1"/>
  <c r="N69" s="1"/>
  <c r="L70"/>
  <c r="M70" s="1"/>
  <c r="L71"/>
  <c r="M71" s="1"/>
  <c r="N71" s="1"/>
  <c r="L72"/>
  <c r="M72" s="1"/>
  <c r="L73"/>
  <c r="M73" s="1"/>
  <c r="N73" s="1"/>
  <c r="L74"/>
  <c r="M74" s="1"/>
  <c r="L75"/>
  <c r="M75" s="1"/>
  <c r="N75" s="1"/>
  <c r="L76"/>
  <c r="M76" s="1"/>
  <c r="L77"/>
  <c r="M77" s="1"/>
  <c r="N77" s="1"/>
  <c r="L78"/>
  <c r="M78" s="1"/>
  <c r="L79"/>
  <c r="M79" s="1"/>
  <c r="N79" s="1"/>
  <c r="L80"/>
  <c r="M80" s="1"/>
  <c r="L81"/>
  <c r="M82" l="1"/>
  <c r="O36"/>
  <c r="M8"/>
  <c r="M36" s="1"/>
  <c r="N32"/>
  <c r="P32"/>
  <c r="N33"/>
  <c r="P33"/>
  <c r="M38"/>
  <c r="M59" s="1"/>
  <c r="O79"/>
  <c r="O77"/>
  <c r="O75"/>
  <c r="O73"/>
  <c r="O71"/>
  <c r="O69"/>
  <c r="O67"/>
  <c r="O65"/>
  <c r="O63"/>
  <c r="O61"/>
  <c r="N80"/>
  <c r="P80"/>
  <c r="N78"/>
  <c r="P78"/>
  <c r="O78"/>
  <c r="N76"/>
  <c r="P76"/>
  <c r="O76"/>
  <c r="N74"/>
  <c r="P74"/>
  <c r="O74"/>
  <c r="N72"/>
  <c r="P72"/>
  <c r="O72"/>
  <c r="N68"/>
  <c r="P68"/>
  <c r="O68"/>
  <c r="N66"/>
  <c r="P66"/>
  <c r="O66"/>
  <c r="N64"/>
  <c r="P64"/>
  <c r="O64"/>
  <c r="N70"/>
  <c r="P70"/>
  <c r="O70"/>
  <c r="N62"/>
  <c r="N82" s="1"/>
  <c r="P62"/>
  <c r="O62"/>
  <c r="P79"/>
  <c r="P77"/>
  <c r="P75"/>
  <c r="P73"/>
  <c r="P71"/>
  <c r="P69"/>
  <c r="P67"/>
  <c r="P65"/>
  <c r="P63"/>
  <c r="P61"/>
  <c r="P82" s="1"/>
  <c r="N201"/>
  <c r="H201"/>
  <c r="L200"/>
  <c r="M200" s="1"/>
  <c r="O200" s="1"/>
  <c r="L199"/>
  <c r="M199" s="1"/>
  <c r="O199" s="1"/>
  <c r="L198"/>
  <c r="M198" s="1"/>
  <c r="O198" s="1"/>
  <c r="L197"/>
  <c r="M197" s="1"/>
  <c r="O197" s="1"/>
  <c r="L196"/>
  <c r="M196" s="1"/>
  <c r="P196" s="1"/>
  <c r="L195"/>
  <c r="M195" s="1"/>
  <c r="P195" s="1"/>
  <c r="L194"/>
  <c r="M194" s="1"/>
  <c r="L193"/>
  <c r="M193" s="1"/>
  <c r="O193" s="1"/>
  <c r="L192"/>
  <c r="M192" s="1"/>
  <c r="O192" s="1"/>
  <c r="L191"/>
  <c r="M191" s="1"/>
  <c r="L190"/>
  <c r="M190" s="1"/>
  <c r="O190" s="1"/>
  <c r="L189"/>
  <c r="M189" s="1"/>
  <c r="O189" s="1"/>
  <c r="L188"/>
  <c r="M188" s="1"/>
  <c r="O188" s="1"/>
  <c r="L187"/>
  <c r="M187" s="1"/>
  <c r="O187" s="1"/>
  <c r="L186"/>
  <c r="M186" s="1"/>
  <c r="O186" s="1"/>
  <c r="L185"/>
  <c r="M185" s="1"/>
  <c r="O185" s="1"/>
  <c r="L184"/>
  <c r="M184" s="1"/>
  <c r="O184" s="1"/>
  <c r="L183"/>
  <c r="M183" s="1"/>
  <c r="O183" s="1"/>
  <c r="L182"/>
  <c r="M182" s="1"/>
  <c r="O182" s="1"/>
  <c r="L181"/>
  <c r="M181" s="1"/>
  <c r="O181" s="1"/>
  <c r="L180"/>
  <c r="M180" s="1"/>
  <c r="O180" s="1"/>
  <c r="L179"/>
  <c r="M179" s="1"/>
  <c r="O179" s="1"/>
  <c r="L178"/>
  <c r="M178" s="1"/>
  <c r="O178" s="1"/>
  <c r="L177"/>
  <c r="M177" s="1"/>
  <c r="O177" s="1"/>
  <c r="L176"/>
  <c r="M176" s="1"/>
  <c r="O176" s="1"/>
  <c r="L175"/>
  <c r="M175" s="1"/>
  <c r="O175" s="1"/>
  <c r="L174"/>
  <c r="M174" s="1"/>
  <c r="O174" s="1"/>
  <c r="L173"/>
  <c r="M173" s="1"/>
  <c r="O173" s="1"/>
  <c r="L172"/>
  <c r="M172" s="1"/>
  <c r="O172" s="1"/>
  <c r="L171"/>
  <c r="M171" s="1"/>
  <c r="P171" s="1"/>
  <c r="L170"/>
  <c r="M170" s="1"/>
  <c r="L169"/>
  <c r="M169" s="1"/>
  <c r="O82" l="1"/>
  <c r="P36"/>
  <c r="N36"/>
  <c r="O201"/>
  <c r="M201"/>
  <c r="P169"/>
  <c r="P201" s="1"/>
  <c r="H167" l="1"/>
  <c r="L166"/>
  <c r="M166" s="1"/>
  <c r="L165"/>
  <c r="M165" s="1"/>
  <c r="O165" s="1"/>
  <c r="L164"/>
  <c r="M164" s="1"/>
  <c r="L163"/>
  <c r="M163" s="1"/>
  <c r="O163" s="1"/>
  <c r="L162"/>
  <c r="M162" s="1"/>
  <c r="L161"/>
  <c r="M161" s="1"/>
  <c r="O161" s="1"/>
  <c r="L160"/>
  <c r="M160" s="1"/>
  <c r="L159"/>
  <c r="M159" s="1"/>
  <c r="O159" s="1"/>
  <c r="L158"/>
  <c r="M158" s="1"/>
  <c r="L157"/>
  <c r="M157" s="1"/>
  <c r="O157" s="1"/>
  <c r="L156"/>
  <c r="M156" s="1"/>
  <c r="L155"/>
  <c r="M155" s="1"/>
  <c r="O155" s="1"/>
  <c r="L154"/>
  <c r="M154" s="1"/>
  <c r="L153"/>
  <c r="M153" s="1"/>
  <c r="O153" s="1"/>
  <c r="L152"/>
  <c r="M152" s="1"/>
  <c r="L151"/>
  <c r="M151" s="1"/>
  <c r="O151" s="1"/>
  <c r="L150"/>
  <c r="M150" s="1"/>
  <c r="L149"/>
  <c r="M149" s="1"/>
  <c r="O149" s="1"/>
  <c r="L148"/>
  <c r="M148" s="1"/>
  <c r="L147"/>
  <c r="M147" s="1"/>
  <c r="O147" s="1"/>
  <c r="L146"/>
  <c r="M146" s="1"/>
  <c r="L145"/>
  <c r="M145" s="1"/>
  <c r="O145" s="1"/>
  <c r="G145"/>
  <c r="L144"/>
  <c r="M144" s="1"/>
  <c r="O144" s="1"/>
  <c r="L143"/>
  <c r="M143" s="1"/>
  <c r="L142"/>
  <c r="M142" s="1"/>
  <c r="O142" s="1"/>
  <c r="L141"/>
  <c r="M141" s="1"/>
  <c r="L140"/>
  <c r="M140" s="1"/>
  <c r="O140" s="1"/>
  <c r="L139"/>
  <c r="M139" s="1"/>
  <c r="L138"/>
  <c r="M138" s="1"/>
  <c r="O138" s="1"/>
  <c r="L137"/>
  <c r="M137" s="1"/>
  <c r="L136"/>
  <c r="M136" s="1"/>
  <c r="O136" s="1"/>
  <c r="L135"/>
  <c r="M135" s="1"/>
  <c r="L134"/>
  <c r="M134" s="1"/>
  <c r="O134" s="1"/>
  <c r="L133"/>
  <c r="M133" s="1"/>
  <c r="L132"/>
  <c r="M132" s="1"/>
  <c r="O132" s="1"/>
  <c r="L131"/>
  <c r="M131" s="1"/>
  <c r="L130"/>
  <c r="M130" s="1"/>
  <c r="L129"/>
  <c r="M129" s="1"/>
  <c r="L128"/>
  <c r="M128" s="1"/>
  <c r="O128" s="1"/>
  <c r="L127"/>
  <c r="M127" s="1"/>
  <c r="L126"/>
  <c r="M126" s="1"/>
  <c r="O127" l="1"/>
  <c r="N127"/>
  <c r="N135"/>
  <c r="O135"/>
  <c r="N143"/>
  <c r="O143"/>
  <c r="N146"/>
  <c r="O146"/>
  <c r="N129"/>
  <c r="O129"/>
  <c r="P129" s="1"/>
  <c r="N133"/>
  <c r="O133"/>
  <c r="N137"/>
  <c r="O137"/>
  <c r="N141"/>
  <c r="O141"/>
  <c r="N148"/>
  <c r="O148"/>
  <c r="N152"/>
  <c r="O152"/>
  <c r="N156"/>
  <c r="O156"/>
  <c r="N160"/>
  <c r="O160"/>
  <c r="N164"/>
  <c r="O164"/>
  <c r="M167"/>
  <c r="N131"/>
  <c r="O131"/>
  <c r="N139"/>
  <c r="O139"/>
  <c r="N150"/>
  <c r="O150"/>
  <c r="N154"/>
  <c r="O154"/>
  <c r="N158"/>
  <c r="O158"/>
  <c r="N162"/>
  <c r="O162"/>
  <c r="N166"/>
  <c r="O166"/>
  <c r="O130"/>
  <c r="N126"/>
  <c r="N128"/>
  <c r="P128" s="1"/>
  <c r="N130"/>
  <c r="N132"/>
  <c r="P132" s="1"/>
  <c r="N134"/>
  <c r="P134" s="1"/>
  <c r="N136"/>
  <c r="P136" s="1"/>
  <c r="N138"/>
  <c r="P138" s="1"/>
  <c r="N140"/>
  <c r="P140" s="1"/>
  <c r="N142"/>
  <c r="P142" s="1"/>
  <c r="N144"/>
  <c r="P144" s="1"/>
  <c r="N145"/>
  <c r="P145" s="1"/>
  <c r="N147"/>
  <c r="P147" s="1"/>
  <c r="N149"/>
  <c r="P149" s="1"/>
  <c r="N151"/>
  <c r="P151" s="1"/>
  <c r="N153"/>
  <c r="P153" s="1"/>
  <c r="N155"/>
  <c r="P155" s="1"/>
  <c r="N157"/>
  <c r="P157" s="1"/>
  <c r="N159"/>
  <c r="P159" s="1"/>
  <c r="N161"/>
  <c r="P161" s="1"/>
  <c r="N163"/>
  <c r="P163" s="1"/>
  <c r="N165"/>
  <c r="P165" s="1"/>
  <c r="O126"/>
  <c r="P143" l="1"/>
  <c r="P127"/>
  <c r="P130"/>
  <c r="P162"/>
  <c r="P154"/>
  <c r="P139"/>
  <c r="P160"/>
  <c r="P152"/>
  <c r="P141"/>
  <c r="P133"/>
  <c r="O167"/>
  <c r="P166"/>
  <c r="P158"/>
  <c r="P150"/>
  <c r="P131"/>
  <c r="P164"/>
  <c r="P156"/>
  <c r="P148"/>
  <c r="P137"/>
  <c r="P146"/>
  <c r="P135"/>
  <c r="P126"/>
  <c r="N167"/>
  <c r="P167" l="1"/>
  <c r="O246"/>
  <c r="N246"/>
  <c r="H246"/>
  <c r="L245"/>
  <c r="M245" s="1"/>
  <c r="L244"/>
  <c r="M244" s="1"/>
  <c r="P244" s="1"/>
  <c r="L243"/>
  <c r="M243" s="1"/>
  <c r="P243" s="1"/>
  <c r="M242"/>
  <c r="P242" s="1"/>
  <c r="L242"/>
  <c r="L241"/>
  <c r="M241" s="1"/>
  <c r="P241" s="1"/>
  <c r="L240"/>
  <c r="M240" s="1"/>
  <c r="P240" s="1"/>
  <c r="L239"/>
  <c r="M239" s="1"/>
  <c r="P239" s="1"/>
  <c r="L238"/>
  <c r="M238" s="1"/>
  <c r="P238" s="1"/>
  <c r="L237"/>
  <c r="M237" s="1"/>
  <c r="P237" s="1"/>
  <c r="L236"/>
  <c r="M236" s="1"/>
  <c r="P236" s="1"/>
  <c r="L235"/>
  <c r="M235" s="1"/>
  <c r="P235" s="1"/>
  <c r="L234"/>
  <c r="M234" s="1"/>
  <c r="P234" s="1"/>
  <c r="L233"/>
  <c r="M233" s="1"/>
  <c r="P233" s="1"/>
  <c r="L232"/>
  <c r="M232" s="1"/>
  <c r="P232" s="1"/>
  <c r="L231"/>
  <c r="M231" s="1"/>
  <c r="P231" s="1"/>
  <c r="L230"/>
  <c r="M230" s="1"/>
  <c r="P230" s="1"/>
  <c r="L229"/>
  <c r="M229" s="1"/>
  <c r="M246" l="1"/>
  <c r="P229"/>
  <c r="P246" s="1"/>
  <c r="H227" l="1"/>
  <c r="L123"/>
  <c r="M123" s="1"/>
  <c r="L122"/>
  <c r="M122" s="1"/>
  <c r="P122" s="1"/>
  <c r="L121"/>
  <c r="M121" s="1"/>
  <c r="L120"/>
  <c r="M120" s="1"/>
  <c r="P120" s="1"/>
  <c r="L119"/>
  <c r="M119" s="1"/>
  <c r="L118"/>
  <c r="M118" s="1"/>
  <c r="P118" s="1"/>
  <c r="L117"/>
  <c r="M117" s="1"/>
  <c r="L116"/>
  <c r="M116" s="1"/>
  <c r="P116" s="1"/>
  <c r="L115"/>
  <c r="M115" s="1"/>
  <c r="L114"/>
  <c r="M114" s="1"/>
  <c r="P114" s="1"/>
  <c r="L113"/>
  <c r="M113" s="1"/>
  <c r="L112"/>
  <c r="M112" s="1"/>
  <c r="P112" s="1"/>
  <c r="L111"/>
  <c r="M111" s="1"/>
  <c r="L110"/>
  <c r="M110" s="1"/>
  <c r="P110" s="1"/>
  <c r="L109"/>
  <c r="M109" s="1"/>
  <c r="L108"/>
  <c r="M108" s="1"/>
  <c r="P108" s="1"/>
  <c r="L107"/>
  <c r="M107" s="1"/>
  <c r="L106"/>
  <c r="M106" s="1"/>
  <c r="P106" s="1"/>
  <c r="L105"/>
  <c r="M105" s="1"/>
  <c r="L104"/>
  <c r="M104" s="1"/>
  <c r="P104" s="1"/>
  <c r="L103"/>
  <c r="M103" s="1"/>
  <c r="L102"/>
  <c r="M102" s="1"/>
  <c r="P102" s="1"/>
  <c r="L101"/>
  <c r="M101" s="1"/>
  <c r="L100"/>
  <c r="M100" s="1"/>
  <c r="P100" s="1"/>
  <c r="L99"/>
  <c r="M99" s="1"/>
  <c r="L98"/>
  <c r="M98" s="1"/>
  <c r="P98" s="1"/>
  <c r="L97"/>
  <c r="M97" s="1"/>
  <c r="L96"/>
  <c r="M96" s="1"/>
  <c r="P96" s="1"/>
  <c r="L95"/>
  <c r="M95" s="1"/>
  <c r="L94"/>
  <c r="M94" s="1"/>
  <c r="P94" s="1"/>
  <c r="L93"/>
  <c r="M93" s="1"/>
  <c r="L92"/>
  <c r="M92" s="1"/>
  <c r="P92" s="1"/>
  <c r="L91"/>
  <c r="M91" s="1"/>
  <c r="L90"/>
  <c r="M90" s="1"/>
  <c r="P90" s="1"/>
  <c r="L89"/>
  <c r="M89" s="1"/>
  <c r="L88"/>
  <c r="M88" s="1"/>
  <c r="P88" s="1"/>
  <c r="L87"/>
  <c r="M87" s="1"/>
  <c r="L86"/>
  <c r="M86" s="1"/>
  <c r="L85"/>
  <c r="M85" s="1"/>
  <c r="O85" s="1"/>
  <c r="L84"/>
  <c r="M84" s="1"/>
  <c r="P84" l="1"/>
  <c r="N84"/>
  <c r="O84"/>
  <c r="O87"/>
  <c r="P87"/>
  <c r="N87"/>
  <c r="O91"/>
  <c r="P91"/>
  <c r="N91"/>
  <c r="O95"/>
  <c r="P95"/>
  <c r="N95"/>
  <c r="O99"/>
  <c r="P99"/>
  <c r="N99"/>
  <c r="O103"/>
  <c r="P103"/>
  <c r="N103"/>
  <c r="O107"/>
  <c r="P107"/>
  <c r="N107"/>
  <c r="O111"/>
  <c r="P111"/>
  <c r="N111"/>
  <c r="O115"/>
  <c r="P115"/>
  <c r="N115"/>
  <c r="O119"/>
  <c r="P119"/>
  <c r="N119"/>
  <c r="O123"/>
  <c r="P123"/>
  <c r="N123"/>
  <c r="P86"/>
  <c r="N86"/>
  <c r="O86"/>
  <c r="O89"/>
  <c r="P89"/>
  <c r="N89"/>
  <c r="O93"/>
  <c r="P93"/>
  <c r="N93"/>
  <c r="O97"/>
  <c r="P97"/>
  <c r="N97"/>
  <c r="O101"/>
  <c r="P101"/>
  <c r="N101"/>
  <c r="O105"/>
  <c r="P105"/>
  <c r="N105"/>
  <c r="O109"/>
  <c r="P109"/>
  <c r="N109"/>
  <c r="O113"/>
  <c r="P113"/>
  <c r="N113"/>
  <c r="O117"/>
  <c r="P117"/>
  <c r="N117"/>
  <c r="O121"/>
  <c r="P121"/>
  <c r="N121"/>
  <c r="N85"/>
  <c r="P85"/>
  <c r="O88"/>
  <c r="O90"/>
  <c r="O92"/>
  <c r="O94"/>
  <c r="O96"/>
  <c r="O98"/>
  <c r="O100"/>
  <c r="O102"/>
  <c r="O104"/>
  <c r="O106"/>
  <c r="O108"/>
  <c r="O110"/>
  <c r="O112"/>
  <c r="O114"/>
  <c r="O116"/>
  <c r="O118"/>
  <c r="O120"/>
  <c r="O122"/>
  <c r="N88"/>
  <c r="N90"/>
  <c r="N92"/>
  <c r="N94"/>
  <c r="N96"/>
  <c r="N98"/>
  <c r="N100"/>
  <c r="N102"/>
  <c r="N104"/>
  <c r="N106"/>
  <c r="N108"/>
  <c r="N110"/>
  <c r="N112"/>
  <c r="N114"/>
  <c r="N116"/>
  <c r="N118"/>
  <c r="N120"/>
  <c r="N122"/>
  <c r="O227" l="1"/>
  <c r="M227"/>
  <c r="N227"/>
  <c r="P227" l="1"/>
</calcChain>
</file>

<file path=xl/sharedStrings.xml><?xml version="1.0" encoding="utf-8"?>
<sst xmlns="http://schemas.openxmlformats.org/spreadsheetml/2006/main" count="1002" uniqueCount="710">
  <si>
    <t>S. No.</t>
  </si>
  <si>
    <t>East Delhi Municipal Corporation</t>
  </si>
  <si>
    <t>Ward No.</t>
  </si>
  <si>
    <t>Name of Drain</t>
  </si>
  <si>
    <t>R.D.</t>
  </si>
  <si>
    <t>Section of drain (in mtrs)</t>
  </si>
  <si>
    <t>Aprox. Volume of silt to be desilted 
(in Cum)</t>
  </si>
  <si>
    <t>Aprox. Weight of silt to be desilted
 (in MT)</t>
  </si>
  <si>
    <t>Length Mtr. (Av.)</t>
  </si>
  <si>
    <t>Length of Drain
(in Mtr)</t>
  </si>
  <si>
    <t>Width of Drain
(in Mtr)</t>
  </si>
  <si>
    <t>Depth of drain
(in Mtr)</t>
  </si>
  <si>
    <t>Depth of Silt 
(in Mtr)</t>
  </si>
  <si>
    <t>From</t>
  </si>
  <si>
    <t>To</t>
  </si>
  <si>
    <t>Open (length in mtr.)</t>
  </si>
  <si>
    <t>Covered (length in mtr.)</t>
  </si>
  <si>
    <t>001E</t>
  </si>
  <si>
    <t xml:space="preserve">Nalla from Block No. 19 to 25 Central Road Trilokpuri. </t>
  </si>
  <si>
    <t>Block No. 19</t>
  </si>
  <si>
    <t>Block No. 25 central road</t>
  </si>
  <si>
    <t>Drain from Mayur Vihar Pkt-II to Gurudward Chowk.</t>
  </si>
  <si>
    <t>Mayur Vihar Pkt-II</t>
  </si>
  <si>
    <t>Gurudward Chowk.</t>
  </si>
  <si>
    <t xml:space="preserve">Nalla from Block No. 14 to 13 Central Road Trilokpuri. </t>
  </si>
  <si>
    <t>Block No. 14</t>
  </si>
  <si>
    <t xml:space="preserve">13 Central Road Trilokpuri. </t>
  </si>
  <si>
    <t>002E</t>
  </si>
  <si>
    <t>Sanjay drain in Trilok Puri</t>
  </si>
  <si>
    <t xml:space="preserve">Kotla road </t>
  </si>
  <si>
    <t>Gazipur road</t>
  </si>
  <si>
    <t>Block No. 9 to 12 (L.H.S), Trilok Puri</t>
  </si>
  <si>
    <t>Block No. 9</t>
  </si>
  <si>
    <t>12 (L.H.S), Trilok Puri</t>
  </si>
  <si>
    <t>Block No. 9 to 12 (R.H.S), Trilok Puri</t>
  </si>
  <si>
    <t xml:space="preserve">Block No. 9 </t>
  </si>
  <si>
    <t>12 (R.H.S), Trilok Puri</t>
  </si>
  <si>
    <t>Block No. 15 to 18 (Internal Road).</t>
  </si>
  <si>
    <t xml:space="preserve">Block No. 15 </t>
  </si>
  <si>
    <t>18 (Internal Road).</t>
  </si>
  <si>
    <t>003E</t>
  </si>
  <si>
    <t>Nalla from Block No. 26 to 30 Central Rd.</t>
  </si>
  <si>
    <t>Block No. 26</t>
  </si>
  <si>
    <t>30 Central Rd.</t>
  </si>
  <si>
    <t>Nalla from Block No. 26 to 30 Main Rd.</t>
  </si>
  <si>
    <t>30 Main Rd.</t>
  </si>
  <si>
    <t>Nalla from Block No. 31 to 36 Central Rd.</t>
  </si>
  <si>
    <t>Block No. 31</t>
  </si>
  <si>
    <t>36 Central Rd.</t>
  </si>
  <si>
    <t>DSIDC Market to Chilla drain along Pkt-III, Mayur Vihar Phase-I.</t>
  </si>
  <si>
    <t xml:space="preserve">DSIDC Market </t>
  </si>
  <si>
    <t xml:space="preserve"> Chilla drain along Pkt-III, Mayur Vihar Phase-I.</t>
  </si>
  <si>
    <t>Nalla from Chilla Village to Chilla regulator</t>
  </si>
  <si>
    <t xml:space="preserve">Nalla from Chilla Village </t>
  </si>
  <si>
    <t>Chilla regulator</t>
  </si>
  <si>
    <t>004E</t>
  </si>
  <si>
    <t>Nalla  from Vashundara Enclave to New Ashok Nagar Metro Station</t>
  </si>
  <si>
    <t>Nalla  from Vashundara Enclave</t>
  </si>
  <si>
    <t>New Ashok Nagar Metro Station</t>
  </si>
  <si>
    <t>005E</t>
  </si>
  <si>
    <t>Drain between  D Block Gazipur Dairy Farm &amp; SLF Gazipur</t>
  </si>
  <si>
    <t>Drain between  D Block Gazipur Dairy Farm</t>
  </si>
  <si>
    <t xml:space="preserve"> SLF Gazipur</t>
  </si>
  <si>
    <t>Gazipur Out fall Nalla</t>
  </si>
  <si>
    <t xml:space="preserve">B-65 Gazipur Dairy Farm </t>
  </si>
  <si>
    <t xml:space="preserve">E-9 Gazipur Dairy Farm </t>
  </si>
  <si>
    <t>Outfall nalla from New Ashok Nagar to P.S. Toll Tax Noida</t>
  </si>
  <si>
    <t xml:space="preserve">Outfall nalla from New Ashok Nagar </t>
  </si>
  <si>
    <t xml:space="preserve"> P.S. Toll Tax Noida</t>
  </si>
  <si>
    <t>Drain between C &amp; D Block Gazipur Dairy Farm</t>
  </si>
  <si>
    <t xml:space="preserve">D-1 Gazipur Dairy Farm </t>
  </si>
  <si>
    <t xml:space="preserve">D-25Gazipur Dairy Farm </t>
  </si>
  <si>
    <t>008E</t>
  </si>
  <si>
    <t>Drain of road from Block No. 19 to 21 Kalyan Puri L/R</t>
  </si>
  <si>
    <t>Block No.  21 Kalyan Puri L/R</t>
  </si>
  <si>
    <t>Drain of road from Block No. 11 to 13 Kalyan Puri L/R</t>
  </si>
  <si>
    <t>Block No. 11</t>
  </si>
  <si>
    <t>Block No.  13 Kalyan Puri L/R</t>
  </si>
  <si>
    <t>Khichri Pur Nalla Block No. 9 to 10</t>
  </si>
  <si>
    <t>Block No.3</t>
  </si>
  <si>
    <t xml:space="preserve">Block No.  10 </t>
  </si>
  <si>
    <t>007E</t>
  </si>
  <si>
    <t>H. No. 130</t>
  </si>
  <si>
    <t>Sulabh Sauchalay, Kondli</t>
  </si>
  <si>
    <t>Total</t>
  </si>
  <si>
    <t>Target of Silt to be removed from 01.01.21 to 31.03.21
(In MT)</t>
  </si>
  <si>
    <t>Target of Silt to be removed from 01.04.21 to 31.05.21 
(In MT)</t>
  </si>
  <si>
    <t>ACTION PLAN FOR DESILTING OF DRAINS/ NALLAH FOR THE PERIOD 01.10.2020  TO 31.05.2021</t>
  </si>
  <si>
    <t>Target of Silt to be removed from 01.10.20 to 31.12.20
(In MT)</t>
  </si>
  <si>
    <t>10-E</t>
  </si>
  <si>
    <t xml:space="preserve">Drain from Sriram chowk to Aggarwal Sweets, C-Block West Vinod Nagar </t>
  </si>
  <si>
    <t xml:space="preserve"> Sriram chowk</t>
  </si>
  <si>
    <t xml:space="preserve">Aggarwal Sweets, C-Block West Vinod Nagar </t>
  </si>
  <si>
    <t xml:space="preserve">Drain from Sriram chowk to Jewellary Shop, D-Block West Vinod Nagar </t>
  </si>
  <si>
    <t xml:space="preserve">Jewellary Shop, D-Block West Vinod Nagar </t>
  </si>
  <si>
    <t xml:space="preserve">Drain on Shanti marg from Budha Marg to Narwana Road (Both Sides) </t>
  </si>
  <si>
    <t xml:space="preserve">Budha Marg </t>
  </si>
  <si>
    <t xml:space="preserve">Narwana Road (Both Sides) </t>
  </si>
  <si>
    <t xml:space="preserve">Drain from Sadbhawna Chowk to Taxi Stand on Sadbhawana Road </t>
  </si>
  <si>
    <t>Sadbhawna Chowk</t>
  </si>
  <si>
    <t xml:space="preserve">Taxi Stand on Sadbhawana Road </t>
  </si>
  <si>
    <t>09-E</t>
  </si>
  <si>
    <t xml:space="preserve">Drain on Shanti Marg from RCC culvert, Mandawali Road to Budha Marg (Both Sides) </t>
  </si>
  <si>
    <t>RCC culvert, Mandawali Road</t>
  </si>
  <si>
    <t xml:space="preserve">Budha Marg (Both Sides) </t>
  </si>
  <si>
    <t>Drain from Budha Marg to Sadbhavna Chowk</t>
  </si>
  <si>
    <t xml:space="preserve"> Budha Marg</t>
  </si>
  <si>
    <t>Sadbhavna Chowk</t>
  </si>
  <si>
    <t xml:space="preserve">Drain from Harijan Basti Rly. Colony to Pump House, Mayfair Apptt. </t>
  </si>
  <si>
    <t xml:space="preserve"> Harijan Basti Rly. Colony</t>
  </si>
  <si>
    <t xml:space="preserve">Pump House, Mayfair Apptt. </t>
  </si>
  <si>
    <t>Drains from Sriram Chowk to Rly. Colony on both sides of Kalyan Marg</t>
  </si>
  <si>
    <t>Sriram Chowk</t>
  </si>
  <si>
    <t xml:space="preserve">Rly. Colony </t>
  </si>
  <si>
    <t>Drain from Milenium Park to MC Pry School No.1 via Pandit Mohalla, Mandawali</t>
  </si>
  <si>
    <t>Milenium Park</t>
  </si>
  <si>
    <t>MC Pry School No 1</t>
  </si>
  <si>
    <t>Drain from Railway Colony to Bhim Gali along Sonia Vihar Subzi Mandi</t>
  </si>
  <si>
    <t>Railway Colony</t>
  </si>
  <si>
    <t xml:space="preserve">Bhim Gali </t>
  </si>
  <si>
    <t>11-E</t>
  </si>
  <si>
    <t>Drain from Pump House Bus Stand near H. No. A/185 to outfall</t>
  </si>
  <si>
    <t>Bus Stand</t>
  </si>
  <si>
    <t>outfall</t>
  </si>
  <si>
    <t>Near A/185</t>
  </si>
  <si>
    <t>Pumphouse outfall nalla</t>
  </si>
  <si>
    <t>Pocket-C</t>
  </si>
  <si>
    <t>Drain in Mayur Vihar-II  Pocket B from M.C. Pry School Pocket F to Sanjay Jheel.</t>
  </si>
  <si>
    <t xml:space="preserve"> M.C. Pry School pkt- F</t>
  </si>
  <si>
    <t xml:space="preserve"> Sanjay Jheel.</t>
  </si>
  <si>
    <t>Drain in Mayur Vihar Ph. II from E/560 to Pump House</t>
  </si>
  <si>
    <t>E/560</t>
  </si>
  <si>
    <t>Pump House, Sanjay Jheel</t>
  </si>
  <si>
    <t>Drain from G-Block to Gurudwara East Vinod Nagar adjoning NH-9</t>
  </si>
  <si>
    <t>G-Bloc</t>
  </si>
  <si>
    <t>Gurudwara East Vinod Nagar adjoning NH-9</t>
  </si>
  <si>
    <t>12-E</t>
  </si>
  <si>
    <t>Drain from IFS App. To Fine Home App.</t>
  </si>
  <si>
    <t>IFS App</t>
  </si>
  <si>
    <t xml:space="preserve"> Fine Home App.</t>
  </si>
  <si>
    <t>Drain from Sahyog App. to Anand Lok Appt.</t>
  </si>
  <si>
    <t>Sahyog App</t>
  </si>
  <si>
    <t>Anand Lok Appt.</t>
  </si>
  <si>
    <t xml:space="preserve">Drain from Ahalcon Intl. School to Police App.  Mayur Vihar </t>
  </si>
  <si>
    <t xml:space="preserve"> Ahalcon Intl. School</t>
  </si>
  <si>
    <t xml:space="preserve">Police App.  </t>
  </si>
  <si>
    <t>Drain from Partap Nagar to Aggarwal Sweets in Mayur Vihar Ph. - I</t>
  </si>
  <si>
    <t xml:space="preserve"> Partap Nagar</t>
  </si>
  <si>
    <t xml:space="preserve">Aggarwal Sweets </t>
  </si>
  <si>
    <t>Drain in P-Block Pandav Nagar.</t>
  </si>
  <si>
    <t>Kabristhan</t>
  </si>
  <si>
    <t>Alhcon Public School</t>
  </si>
  <si>
    <t>Acharya Niketan Nalla from Maternity Home to Church.</t>
  </si>
  <si>
    <t>Maternity Home</t>
  </si>
  <si>
    <t>Church, Acharya Niketan</t>
  </si>
  <si>
    <t>Samaspur Vill. Nalla from E-54 to Police Aptt.</t>
  </si>
  <si>
    <t xml:space="preserve"> E-54 </t>
  </si>
  <si>
    <t>Police Aptt.</t>
  </si>
  <si>
    <t>Drain along Una Aptt. to Mavila apptt., Mayur Vihar -Ph-I</t>
  </si>
  <si>
    <t>Akash Darshan</t>
  </si>
  <si>
    <t>Mavila apptt., Mayur Vihar -Ph-I</t>
  </si>
  <si>
    <t>13-E</t>
  </si>
  <si>
    <t xml:space="preserve">Lalita park Nalla </t>
  </si>
  <si>
    <t xml:space="preserve">Lalita Park Gurudwara </t>
  </si>
  <si>
    <t>M.B. Road drain</t>
  </si>
  <si>
    <t xml:space="preserve">Gali No. 12 drain Lalita Park, </t>
  </si>
  <si>
    <t xml:space="preserve">Main road J&amp;K Block </t>
  </si>
  <si>
    <t xml:space="preserve"> </t>
  </si>
  <si>
    <t xml:space="preserve">Ramesh Park Community Centre Nalla  </t>
  </si>
  <si>
    <t>Gali No. 06, Ramesh Park</t>
  </si>
  <si>
    <t xml:space="preserve">Bank Enclave drain opp. H. No. 1  </t>
  </si>
  <si>
    <t>Krishan Kunj Road</t>
  </si>
  <si>
    <t>Disuse Canal</t>
  </si>
  <si>
    <t xml:space="preserve">Ramesh Park Police Stn. Drain  </t>
  </si>
  <si>
    <t>Gali No. 10, Ramesh Park</t>
  </si>
  <si>
    <t>MB road drain</t>
  </si>
  <si>
    <t>Lalita park opp. Masjid</t>
  </si>
  <si>
    <t>Sump well behind SDM Office</t>
  </si>
  <si>
    <t>14-E</t>
  </si>
  <si>
    <t xml:space="preserve">Bank Enclave drain  </t>
  </si>
  <si>
    <t>Main road Kishan Kunj</t>
  </si>
  <si>
    <t>upto Opp., H.No. 09</t>
  </si>
  <si>
    <t>Kundan Nagar Nalla (Right Side)</t>
  </si>
  <si>
    <t>Main road Bank Enclave</t>
  </si>
  <si>
    <t xml:space="preserve">PD Vihar drain  </t>
  </si>
  <si>
    <t>Kishan Kunj road</t>
  </si>
  <si>
    <t xml:space="preserve">Laxmi Nagar Market Nalla </t>
  </si>
  <si>
    <t>Vijay Chowk</t>
  </si>
  <si>
    <t>15-E</t>
  </si>
  <si>
    <t xml:space="preserve">Shakarpur Market Nalla </t>
  </si>
  <si>
    <t>New Patparganj road</t>
  </si>
  <si>
    <t>Vikas Marg</t>
  </si>
  <si>
    <t>Drain from DDA Park to S 380 School Block Pandav Nagar</t>
  </si>
  <si>
    <t xml:space="preserve"> DDA Park</t>
  </si>
  <si>
    <t xml:space="preserve"> S 380 School Block Pandav Nagar</t>
  </si>
  <si>
    <t>16-E</t>
  </si>
  <si>
    <t>Drain from Bhim Gali to Budha Marg</t>
  </si>
  <si>
    <t>Hanuman Mandir road Pandav Nagar nalla</t>
  </si>
  <si>
    <t>Ganesh Chowk</t>
  </si>
  <si>
    <t>Shahdara drain</t>
  </si>
  <si>
    <t>D Park to 11/3 Pandav Nagar nalla</t>
  </si>
  <si>
    <t>D Park</t>
  </si>
  <si>
    <t xml:space="preserve"> 11/3 Pandav Nagar </t>
  </si>
  <si>
    <t>C-68/4 to S-101 Pandav Nagar nalla</t>
  </si>
  <si>
    <t>C-68/4</t>
  </si>
  <si>
    <t>S-101 Pandav Nagar nalla</t>
  </si>
  <si>
    <t>36E</t>
  </si>
  <si>
    <t xml:space="preserve">Hardevpuri </t>
  </si>
  <si>
    <t xml:space="preserve"> -</t>
  </si>
  <si>
    <t>37E</t>
  </si>
  <si>
    <t>Natthu Colony Railway Crossimg</t>
  </si>
  <si>
    <t>Nalla along East nathu Colony in C-37E</t>
  </si>
  <si>
    <t xml:space="preserve">Nathu Colony railway line </t>
  </si>
  <si>
    <t>Gali no. 15 Nathu Colony</t>
  </si>
  <si>
    <t>38E</t>
  </si>
  <si>
    <t>52 cusec drain from Mandoli Rd. to loni Rd.</t>
  </si>
  <si>
    <t xml:space="preserve"> Mandoli Rd.</t>
  </si>
  <si>
    <t>loni Rd.</t>
  </si>
  <si>
    <t>Covered drain from Loni road to Mother Dairy kabool Nagar</t>
  </si>
  <si>
    <t xml:space="preserve">Loni road </t>
  </si>
  <si>
    <t xml:space="preserve"> Mother Dairy kabool Nagar</t>
  </si>
  <si>
    <t>Covered drain from  1/143 Sri Ram nagar to Shri Ram Nagar pump house internal nalla</t>
  </si>
  <si>
    <t xml:space="preserve">1/143 Sri Ram nagar </t>
  </si>
  <si>
    <t>Shri Ram Nagar pump house internal nalla</t>
  </si>
  <si>
    <t>Moti Ram road nalla from loni road pump house to mandoli road dhalao</t>
  </si>
  <si>
    <t xml:space="preserve"> loni road pump house</t>
  </si>
  <si>
    <t>mandoli road dhalao</t>
  </si>
  <si>
    <t>39E</t>
  </si>
  <si>
    <t>Chintamani pond drain from the point near power station to the jali behind Zonal Office</t>
  </si>
  <si>
    <t xml:space="preserve">The point near power station </t>
  </si>
  <si>
    <t xml:space="preserve"> the jali behind Zonal Office</t>
  </si>
  <si>
    <t>Mochi Mkt. drain from Ravi Dass Mandir to Kabristan Culvert</t>
  </si>
  <si>
    <t>Ravi Dass Mandir</t>
  </si>
  <si>
    <t xml:space="preserve"> Drain No.1</t>
  </si>
  <si>
    <t xml:space="preserve">Naveen Shahdara Nalla at G.T Road to pump house naveen Shahdara </t>
  </si>
  <si>
    <t xml:space="preserve">G.T Road </t>
  </si>
  <si>
    <t xml:space="preserve"> pump house naveen Shahdara </t>
  </si>
  <si>
    <t xml:space="preserve"> Khajoor wala nalla ( Covered drain) Naveen Shah. From gali No.2 West Rohtash Nagar to Naveen Shadara drain. </t>
  </si>
  <si>
    <t xml:space="preserve"> gali No.2 West Rohtash Nagar</t>
  </si>
  <si>
    <t xml:space="preserve">Naveen Shadara drain. </t>
  </si>
  <si>
    <t>Punchsheel Garden nalla along sarovar marg to the jail opp. Muskan Restaurent on 65 No. road</t>
  </si>
  <si>
    <t xml:space="preserve">H.No.1/11670 Naveen Shahdara </t>
  </si>
  <si>
    <t xml:space="preserve"> the jail opp. Muskan Restaurent on 65' road</t>
  </si>
  <si>
    <t>Kabootar market drain from Mochi mkt. Drain (near kabristan) to masjid</t>
  </si>
  <si>
    <t>Mochi mkt. Drain (near kabristan)</t>
  </si>
  <si>
    <t>Police booth.</t>
  </si>
  <si>
    <t>48E</t>
  </si>
  <si>
    <t>Nalla from C-12, Pump House to Priya Panchvati Yamuna Vihar C-11/8.</t>
  </si>
  <si>
    <t xml:space="preserve">C-12, Pump House </t>
  </si>
  <si>
    <t xml:space="preserve"> Priya Panchvati Yamuna Vihar C-11/8.</t>
  </si>
  <si>
    <t xml:space="preserve">Mohanpuri school </t>
  </si>
  <si>
    <t>Gamri pump house</t>
  </si>
  <si>
    <t>49E</t>
  </si>
  <si>
    <t>50E</t>
  </si>
  <si>
    <t>52 cusec drain from Loni Road to Babarpur Road</t>
  </si>
  <si>
    <t>Babarpur culvert</t>
  </si>
  <si>
    <t>51E</t>
  </si>
  <si>
    <t>52 cusec drain from drain No.1 to Babarpur Road</t>
  </si>
  <si>
    <t>Drain No. 1</t>
  </si>
  <si>
    <t xml:space="preserve">Drain from M.I office, New Zafrabad to 52 Cusec drain. </t>
  </si>
  <si>
    <t xml:space="preserve"> M.I office, New Zafrabad . </t>
  </si>
  <si>
    <t xml:space="preserve"> 52 Cusec drain</t>
  </si>
  <si>
    <t xml:space="preserve">Drain from Gulati Tent House , New Zafrabad to 52 Cusec drain. </t>
  </si>
  <si>
    <t xml:space="preserve"> Gulati Tent House , New Zafrabad</t>
  </si>
  <si>
    <t xml:space="preserve">52 Cusec drain. </t>
  </si>
  <si>
    <t xml:space="preserve">Drain opp. BSES office DDA colony New Zafrabad to 52 Cusec drain. </t>
  </si>
  <si>
    <t xml:space="preserve">opp. BSES office DDA colony New Zafrabad </t>
  </si>
  <si>
    <t xml:space="preserve"> 52 Cusec drain. </t>
  </si>
  <si>
    <t>Drain from 52 cusec to pt. near H.No. B-64, Sudama Puri Ext.</t>
  </si>
  <si>
    <t xml:space="preserve">52 cusec </t>
  </si>
  <si>
    <t>pt. near H.No. B-64, Sudama Puri Ext.</t>
  </si>
  <si>
    <t xml:space="preserve">41E </t>
  </si>
  <si>
    <t>Gokal Pur drain</t>
  </si>
  <si>
    <t>Brahmpuri Culvert</t>
  </si>
  <si>
    <t>Jafrabad culvert</t>
  </si>
  <si>
    <t xml:space="preserve">42E </t>
  </si>
  <si>
    <t xml:space="preserve">CPJ &amp; K Block Nalla </t>
  </si>
  <si>
    <t>E-16 B/72</t>
  </si>
  <si>
    <t xml:space="preserve">G.T Road Nalla </t>
  </si>
  <si>
    <t xml:space="preserve">J.J Cluster Nalla </t>
  </si>
  <si>
    <t>H.No E-13A510</t>
  </si>
  <si>
    <t xml:space="preserve">Gokal pur drain </t>
  </si>
  <si>
    <t>Fruit Market Nalla</t>
  </si>
  <si>
    <t>Main road seelampur</t>
  </si>
  <si>
    <t>Chauhan bangar culvert both side</t>
  </si>
  <si>
    <t xml:space="preserve">43E </t>
  </si>
  <si>
    <t xml:space="preserve">Gokulpur drain </t>
  </si>
  <si>
    <t>R- Block, Braham Puri Culvert</t>
  </si>
  <si>
    <t>S- block, Brahampuri Culvert</t>
  </si>
  <si>
    <t xml:space="preserve">Moni Baba Nalla </t>
  </si>
  <si>
    <t>Gali No. 1 Brahampuri</t>
  </si>
  <si>
    <t>Gali No. 12 Brahmpuri</t>
  </si>
  <si>
    <t xml:space="preserve">40E </t>
  </si>
  <si>
    <t xml:space="preserve">Rajender Parsad Marg drain </t>
  </si>
  <si>
    <t xml:space="preserve">Gokalpur drain </t>
  </si>
  <si>
    <t>near chand Masjid Gali No. 6 Jafrabad</t>
  </si>
  <si>
    <t xml:space="preserve">Vijay Park Nalla </t>
  </si>
  <si>
    <t>Red Light Vijay Park</t>
  </si>
  <si>
    <t>Gali No. 16 Adarsh Mohalla</t>
  </si>
  <si>
    <t>Gokal Pur drain (325+108=433)</t>
  </si>
  <si>
    <t>Road No. 66 at zero point</t>
  </si>
  <si>
    <t xml:space="preserve">63E </t>
  </si>
  <si>
    <t>Karawal Nagar road Nalla</t>
  </si>
  <si>
    <t>Wazirabad road</t>
  </si>
  <si>
    <t>Chand Bag both side</t>
  </si>
  <si>
    <t>Chand Bag Culvert</t>
  </si>
  <si>
    <t>Sherpur Chowk L.H.S</t>
  </si>
  <si>
    <t>Sherpur Chowk</t>
  </si>
  <si>
    <t xml:space="preserve"> Gali No. 6 Sadatpur Extn. LHS</t>
  </si>
  <si>
    <t>C Block Nalla</t>
  </si>
  <si>
    <t xml:space="preserve">Tukhmirpur pur road </t>
  </si>
  <si>
    <t xml:space="preserve">C Block Dayalpur </t>
  </si>
  <si>
    <t xml:space="preserve">61E </t>
  </si>
  <si>
    <t xml:space="preserve">Pusta road Nalla </t>
  </si>
  <si>
    <t>28 ft road</t>
  </si>
  <si>
    <t>Mariginal Bandh both side</t>
  </si>
  <si>
    <t xml:space="preserve">Karawal Nagar road Nalla  </t>
  </si>
  <si>
    <t>Sadatpur gali No 6</t>
  </si>
  <si>
    <t>Mukhia market Chowk L.H.S.</t>
  </si>
  <si>
    <t xml:space="preserve">60E </t>
  </si>
  <si>
    <t>Mariginal Bandh Ist pusta Nalla</t>
  </si>
  <si>
    <t>Mariginal Bandh</t>
  </si>
  <si>
    <t>Sabhapur Village  Ist pusta both side</t>
  </si>
  <si>
    <t>Mariginal Bandh IInd pusta Nalla</t>
  </si>
  <si>
    <t>Sabhapur Village  IInd pusta and near dispanceray   one side</t>
  </si>
  <si>
    <t>28 E</t>
  </si>
  <si>
    <t>Nalla in Old Seemapuri G block to Pump house</t>
  </si>
  <si>
    <t>Nalla in Old Seemapuri G block</t>
  </si>
  <si>
    <t>Pump house</t>
  </si>
  <si>
    <t>35 E</t>
  </si>
  <si>
    <t>Desilting of nalla from SSBL drain Jalli Kheda Vill. To SDN Hopt. Road in W.No. 241</t>
  </si>
  <si>
    <t>Nalla from SSBL drain Jalli Kheda Village</t>
  </si>
  <si>
    <t>SDN Hopt. Road</t>
  </si>
  <si>
    <t>SSBL drain from 100Ft. road no.68 to G.T.Road flyover Rd 1081 to 1481 mtr</t>
  </si>
  <si>
    <t>G.T.Road flyover Rd 1081</t>
  </si>
  <si>
    <t xml:space="preserve"> to 1481 mtr</t>
  </si>
  <si>
    <t>SSBL drain from 100Ft. road no.68 to G.T.Road flyover Rd 1481 to 1946 mtr</t>
  </si>
  <si>
    <t>G.T.Road flyover Rd 1481</t>
  </si>
  <si>
    <t>1946 mtr</t>
  </si>
  <si>
    <t>SSBL drain from 100Ft. road no.68 to G.T.Road flyover Rd 1946 to  2362 mtr.</t>
  </si>
  <si>
    <t xml:space="preserve">G.T.Road flyover Rd 1946 </t>
  </si>
  <si>
    <t>2362 mtr.</t>
  </si>
  <si>
    <t>SSBL drain from 100Ft. road no.68 to G.T.Road flyover Rd 2362 to 2702 mtr.</t>
  </si>
  <si>
    <t>G.T.Road flyover Rd  2362 mtr.</t>
  </si>
  <si>
    <t>2702 mtr.</t>
  </si>
  <si>
    <t>Nallah along DDA park from MCD sotre to Q-Pkt. Drain in Dilshad Garden</t>
  </si>
  <si>
    <t>MCD sotre</t>
  </si>
  <si>
    <t>Q-Pkt. Drain in Dilshad Garden</t>
  </si>
  <si>
    <t>Nallah from Tahirpur Sarai to R-Pkt. Dilshad Garden</t>
  </si>
  <si>
    <t xml:space="preserve">Tahirpur Sarai </t>
  </si>
  <si>
    <t>R-Pkt. Dilshad Garden</t>
  </si>
  <si>
    <t>Nallah from Gali No-8 Jagatpuri extn. Unauthorized colony</t>
  </si>
  <si>
    <t>Gali No-8 Jagatpuri extn. Unauthorized colony</t>
  </si>
  <si>
    <t>Nallah along DDA park from P-15/A-4 to MCD Store Dilshad Garden</t>
  </si>
  <si>
    <t xml:space="preserve">P-15/A-4 </t>
  </si>
  <si>
    <t>MCD Store Dilshad Garden</t>
  </si>
  <si>
    <t>34 E</t>
  </si>
  <si>
    <t>Nalla in new seemapuri from E-blk to  Machli Market</t>
  </si>
  <si>
    <t>E-Block  Machli Market</t>
  </si>
  <si>
    <t>Idgha Seemapuri</t>
  </si>
  <si>
    <t>Nalla in Tahirpur village from Shiv mandir to  Kali mandir</t>
  </si>
  <si>
    <t xml:space="preserve">Shiv mandir </t>
  </si>
  <si>
    <t>Kali mandir</t>
  </si>
  <si>
    <t>Nalla in E-Block Jhuggi Nalla New Seemapuri</t>
  </si>
  <si>
    <t>Park</t>
  </si>
  <si>
    <t>PWD Pump house</t>
  </si>
  <si>
    <t xml:space="preserve">Nalla in New seemapuri from Bhopal Pulia to Dhobi Ghat </t>
  </si>
  <si>
    <t xml:space="preserve">Bhopal Pulia </t>
  </si>
  <si>
    <t xml:space="preserve">Dhobi Ghat </t>
  </si>
  <si>
    <t>32 E</t>
  </si>
  <si>
    <t>SSBL drain from Wazirabad Road to Ashok Nagar railway phatak (Hanuman Pulia)</t>
  </si>
  <si>
    <t xml:space="preserve">Wazirabad Road </t>
  </si>
  <si>
    <t>Ashok Nagar railway phatak (Hanuman Pulia)</t>
  </si>
  <si>
    <t>Internal nallas in D- block Nand Nagari from D-1/275 to D-1/231 to Upto D-3/355</t>
  </si>
  <si>
    <t>D-1/275 to D-1/231</t>
  </si>
  <si>
    <t>Upto D-3/355</t>
  </si>
  <si>
    <t>Nalla both side E block pump house nalla in Nand Nagari from E-4/160 to pump house including sump well</t>
  </si>
  <si>
    <t xml:space="preserve">E-4/160 </t>
  </si>
  <si>
    <t>Pump house including sump well</t>
  </si>
  <si>
    <t>Both side Nalla of Akhara park E -4 Block Nand Nagari</t>
  </si>
  <si>
    <t>E -4 Block Nand Nagari</t>
  </si>
  <si>
    <t>Akhara park</t>
  </si>
  <si>
    <t>Internal nallas in A-1/30 in A block Nand Nagari from A-2/30 to A-2 Block Nand Nagri</t>
  </si>
  <si>
    <t>A-1/30</t>
  </si>
  <si>
    <t xml:space="preserve"> A-2/3 Block Nand Nagri</t>
  </si>
  <si>
    <t>Internal nallas in A-1/481 and Ujala Pulia to road No 68 towards cement  godown both side</t>
  </si>
  <si>
    <t xml:space="preserve">A-1/481 and Ujala Pulia </t>
  </si>
  <si>
    <t>Road No 68 towards cement  godown both side</t>
  </si>
  <si>
    <t>Nallah from Sr. Sec. School Raja Ravin Verma corner to B-5 Block Market Nand Nagri</t>
  </si>
  <si>
    <t>Sr. Sec. School Raja Ravin Cerma corner</t>
  </si>
  <si>
    <t>B-5 Block Market Nand Nagri</t>
  </si>
  <si>
    <t>Nallah from B-5 Block Market Corner to road no-68</t>
  </si>
  <si>
    <t xml:space="preserve">B-5 Block Market Corner </t>
  </si>
  <si>
    <t>Road no-68</t>
  </si>
  <si>
    <t>Nallah H.no-30 E-1 Nand Nagri to H.no-231 E-Block Nand Nagri</t>
  </si>
  <si>
    <t xml:space="preserve">H.no-30 E-1 Nand Nagri </t>
  </si>
  <si>
    <t>H.no-231 E-Block Nand Nagri</t>
  </si>
  <si>
    <t>Nallah from H.no-481 E-2 Nand Nagri to H.no-280 E-2 Block Nand nagri</t>
  </si>
  <si>
    <t xml:space="preserve">H.no-481 E-2 Nand Nagri </t>
  </si>
  <si>
    <t>H.no-280 E-2 Block Nand nagri</t>
  </si>
  <si>
    <t>33 E</t>
  </si>
  <si>
    <t>Nalla along Murga Mkt. in G &amp; H block Sunder Nagari from mandir to Upto pumphouse including sump well</t>
  </si>
  <si>
    <t xml:space="preserve">Mandir </t>
  </si>
  <si>
    <t>Upto pumphouse including sump well</t>
  </si>
  <si>
    <t>Partly opened</t>
  </si>
  <si>
    <t>Partly covered</t>
  </si>
  <si>
    <t>Nalla in L Block Sunder Nagari from police chowki to  L-55 Sunder Nagari</t>
  </si>
  <si>
    <t xml:space="preserve">Police chowki </t>
  </si>
  <si>
    <t>L-55 Sunder Nagri</t>
  </si>
  <si>
    <t>nalla in sunder nagari from M.C. Primary school to Sani bazar mandi along F2 sunder nagari</t>
  </si>
  <si>
    <t xml:space="preserve">M.C. Primary school </t>
  </si>
  <si>
    <t>Sani bazar mandi along F2 sunder nagari</t>
  </si>
  <si>
    <t>52 E</t>
  </si>
  <si>
    <t xml:space="preserve">Brijpuri culvert </t>
  </si>
  <si>
    <t>Drain No.1</t>
  </si>
  <si>
    <t>Main road Johripur</t>
  </si>
  <si>
    <t>Drain no.1</t>
  </si>
  <si>
    <t xml:space="preserve">Main road Johari Pur along Johari pur Ext. to block, main road (both side) </t>
  </si>
  <si>
    <t xml:space="preserve">Drain no.1 </t>
  </si>
  <si>
    <t>53 E</t>
  </si>
  <si>
    <t xml:space="preserve">C-block, main road </t>
  </si>
  <si>
    <t xml:space="preserve">Ganga Vihar </t>
  </si>
  <si>
    <t xml:space="preserve">Internal nallah A,B,C &amp; D block to pump house </t>
  </si>
  <si>
    <t>School block, Ambey Cycle to post office and Kaushik Garment to M.C. Pry. School B-block in Gokulpuri W.No.262 Shah.North Zone.</t>
  </si>
  <si>
    <t xml:space="preserve">Amar Colony </t>
  </si>
  <si>
    <t>Loni road flyover</t>
  </si>
  <si>
    <t>Ganesh Medical store</t>
  </si>
  <si>
    <t xml:space="preserve">Dhalao </t>
  </si>
  <si>
    <t>drain no.1 along A,B,D &amp; F block  in Ganga Vihar</t>
  </si>
  <si>
    <t xml:space="preserve">main road Ganga Vihar </t>
  </si>
  <si>
    <t xml:space="preserve">Gokulpur Village </t>
  </si>
  <si>
    <t>54 E</t>
  </si>
  <si>
    <t>Nalla from Shamshan Ghat to Saboli goan bada kuan (Rathore Cement Store)</t>
  </si>
  <si>
    <t>Shamshan Ghat</t>
  </si>
  <si>
    <t>Saboli goan bada kuan (Rathore Cement Store) upto phanne khan more</t>
  </si>
  <si>
    <t xml:space="preserve">Nalla along railway line from Saboli Phatak </t>
  </si>
  <si>
    <t>Saboli Phatak</t>
  </si>
  <si>
    <t>Wazirabad Road</t>
  </si>
  <si>
    <t>55 E</t>
  </si>
  <si>
    <t>Nalla on both side along Gali No 9 Bank Colony Harsh Vihar  dividing road from Jail B/wall to Budh Vihar Chowk</t>
  </si>
  <si>
    <t>Jail B/wall</t>
  </si>
  <si>
    <t>Budh Vihar Chowk</t>
  </si>
  <si>
    <t xml:space="preserve">Nalla from  P.W.D P/house Harsh Vihar to Jail Boundary wall </t>
  </si>
  <si>
    <t>P.W.D P/house Harsh Vihar</t>
  </si>
  <si>
    <t xml:space="preserve">Jail Boundary wall </t>
  </si>
  <si>
    <t>Nalla on both side along bank colony Road from Wazirabad road to Kishan Lal Chowk</t>
  </si>
  <si>
    <t xml:space="preserve"> Kishan Lal Chowk</t>
  </si>
  <si>
    <t>44-E</t>
  </si>
  <si>
    <t>Wazirabad road(GOKALPUR DRAIN)</t>
  </si>
  <si>
    <t>Culvert near lal Mandir</t>
  </si>
  <si>
    <t>Drain Gamri road to Gokalpur drain</t>
  </si>
  <si>
    <t>Gamri road</t>
  </si>
  <si>
    <t>Gokalpur drain</t>
  </si>
  <si>
    <t>47-E</t>
  </si>
  <si>
    <t>Gokalpur drain from Ivth pusta to Culvert near M.C. Pry. School</t>
  </si>
  <si>
    <t>Ivth pusta (GOKALPUR DRAIN)</t>
  </si>
  <si>
    <t>Culvert near MC Pry. School</t>
  </si>
  <si>
    <t>DrainGali No. 12 X-Block Brahmpuri to Gokalpur drain</t>
  </si>
  <si>
    <t xml:space="preserve">Gali No. 12 X-Block Brahmpuri </t>
  </si>
  <si>
    <t>Goaklpur drain</t>
  </si>
  <si>
    <t>Drain from Gokalpur drain to Khaddey wali Masjid</t>
  </si>
  <si>
    <t>khaddey wali masjid</t>
  </si>
  <si>
    <t>Drain from Gautam Vihar chowk to Gokalpur drain</t>
  </si>
  <si>
    <t>Gautam Vihar chowk</t>
  </si>
  <si>
    <t>46-E</t>
  </si>
  <si>
    <t>Drain from Gamri road to Gali No. 1 Khaddey wali masjid (RHS)</t>
  </si>
  <si>
    <t xml:space="preserve">Gamri road to </t>
  </si>
  <si>
    <t>Gali No.1 Khadey wali masjic (RHS)</t>
  </si>
  <si>
    <t>Drain from Gamri road to Gali no. 1Brahmpuri (LHS)</t>
  </si>
  <si>
    <t>Gali No.1Brahmpuri (LHS)</t>
  </si>
  <si>
    <t>45-E</t>
  </si>
  <si>
    <t>Drain from Main market Bhajanpura gali no. 14 to Wazirabad road RHS</t>
  </si>
  <si>
    <t>Main Mkt. Bhajanpura gali no. 14</t>
  </si>
  <si>
    <t>Wazirabad road RHS</t>
  </si>
  <si>
    <t>Drain from B-1 Block Yamuna Vihar to B-3 Block Yamuna Vihar</t>
  </si>
  <si>
    <t xml:space="preserve">B-1 Yamuna Vihar </t>
  </si>
  <si>
    <t>B-3 yamuna Vihar RHS</t>
  </si>
  <si>
    <t>Drain from B-4 Block Dividing road to S.S. School Yamuna Vihar</t>
  </si>
  <si>
    <t>B-4 Dividing road</t>
  </si>
  <si>
    <t>S.S. School Yamuna vihar</t>
  </si>
  <si>
    <t>Drain from Sachdeva Marriage home to Bhajanpura pump house</t>
  </si>
  <si>
    <t>Sachdeva Marriage home</t>
  </si>
  <si>
    <t>Bhajanpura Pump house</t>
  </si>
  <si>
    <t>Drain from dividing road to C-10 Nursery Yamuna Vihar</t>
  </si>
  <si>
    <t xml:space="preserve">Dividing road </t>
  </si>
  <si>
    <t>C-10 Nursery Yamuna Vihar</t>
  </si>
  <si>
    <t>Drain from Bhagat Singh Pump house to C-12, Yamuna Vihar Shiv Shakti mandir</t>
  </si>
  <si>
    <t>Bhagat Singh Pump house</t>
  </si>
  <si>
    <t>C-12 Yamuna Vihar shiv Shakti mandir</t>
  </si>
  <si>
    <t>56-E</t>
  </si>
  <si>
    <t>Drain from Patel road from Patel chowk to Harizan Basti gali no. 1 Pucca road in ward no. 265</t>
  </si>
  <si>
    <t>Patel road from Patel chowk</t>
  </si>
  <si>
    <t>Harizan Basti gali no. 1 Pucca road in ward no. 265</t>
  </si>
  <si>
    <t>Drain Karawal Nagar road from Shiv Vihar Tiraha</t>
  </si>
  <si>
    <t>Karawal Nagar road from Shiv Vihar Tiraha</t>
  </si>
  <si>
    <t>Karawal Nagar RHS in ward no. 265</t>
  </si>
  <si>
    <t xml:space="preserve">Drain Shiv Vihar Tiraha </t>
  </si>
  <si>
    <t>Shiv Vihar Tiraha from Karawal nagar</t>
  </si>
  <si>
    <t>Flood drain in ward no. 265</t>
  </si>
  <si>
    <t>57-E</t>
  </si>
  <si>
    <t xml:space="preserve">Drain 33' road from Karawal Nagar </t>
  </si>
  <si>
    <t>33' road from Karawal Nagar road</t>
  </si>
  <si>
    <t>Hanuman Chowk LHS</t>
  </si>
  <si>
    <t xml:space="preserve">Drain Industrial area Nalla from Karawal Nagar road </t>
  </si>
  <si>
    <t>Industrial area Nall from Karawal Nagar road</t>
  </si>
  <si>
    <t>Upto Mukhiya market one side</t>
  </si>
  <si>
    <t xml:space="preserve">Drain Brijpuri road from gali no.1 to shiv Vihar Tiraha </t>
  </si>
  <si>
    <t>Brijpuri road from gali no.1</t>
  </si>
  <si>
    <t>Shiv Vihar Tiraha Baboo Nagar LHS</t>
  </si>
  <si>
    <t xml:space="preserve">Drain Karawal Nagar road from Shiv Vihar Tiraha to Mukhiya market </t>
  </si>
  <si>
    <t>Mukhiya market one side LHS</t>
  </si>
  <si>
    <t xml:space="preserve">Drain from Karawal Nagar road from Dayalpur 33' feet road </t>
  </si>
  <si>
    <t>Karawal Nagar road from Dayalpur 33' feet road</t>
  </si>
  <si>
    <t>Karawal Nagar upto firni road RHS</t>
  </si>
  <si>
    <t>59-E</t>
  </si>
  <si>
    <t xml:space="preserve">Drain Karawal Nagar road from Chand bagh culvert to Sherpur Chowk </t>
  </si>
  <si>
    <t>Karawal Nagar road from Chand bagh culvert</t>
  </si>
  <si>
    <t>Sherpur chowk RHS in ward no. 267</t>
  </si>
  <si>
    <t xml:space="preserve">Drain 25' road from Sanjay chowk road to Fauzi market </t>
  </si>
  <si>
    <t>25' road from Sanjay chowk road</t>
  </si>
  <si>
    <t>Fauzi market in ward no. 267</t>
  </si>
  <si>
    <t>Drain Karawal Nagar road from Sherpur chowk up to 33 feet road</t>
  </si>
  <si>
    <t>Karawal Nagar road from Sherpur chowk</t>
  </si>
  <si>
    <t>Upto 33 feet road</t>
  </si>
  <si>
    <t>Drain from 33' road from 25' road chowk to Gali No. 1 Nehru Vihar</t>
  </si>
  <si>
    <t>33' road from 25' road chowk</t>
  </si>
  <si>
    <t>Gali No. 1 Nehru Vihar</t>
  </si>
  <si>
    <t xml:space="preserve">Drain from Gali No. 6 from 25' road to Escape drain in ward no. 267 </t>
  </si>
  <si>
    <t xml:space="preserve">Gali No. 6 from 25' road </t>
  </si>
  <si>
    <t>Escape drain in ward no. 267</t>
  </si>
  <si>
    <t>Drain Gali No. 8 from 25' road to Escape drain</t>
  </si>
  <si>
    <t xml:space="preserve">Gali No. 8 from 25' road </t>
  </si>
  <si>
    <t>58-E</t>
  </si>
  <si>
    <t xml:space="preserve">Drain Brijpuri road from escape drain </t>
  </si>
  <si>
    <t xml:space="preserve">Brijpuri road from escape drain </t>
  </si>
  <si>
    <t>Escape drain in ward no. 268</t>
  </si>
  <si>
    <t xml:space="preserve">Drain Brijpuri road from escape drain to Gali no. 1 Mustafabad </t>
  </si>
  <si>
    <t>Gali No. 1 Mustafabad in ward no. 268</t>
  </si>
  <si>
    <t xml:space="preserve">Drain 33' road from Brijpuri road to 25' Chowk </t>
  </si>
  <si>
    <t>33' road from Brijpuri road</t>
  </si>
  <si>
    <t>25' chowk LHS ward no. 268</t>
  </si>
  <si>
    <t xml:space="preserve">Drain 33' road from Brijpuri road to 25'  chowk </t>
  </si>
  <si>
    <t>25' chowk RHS in ward no. 268</t>
  </si>
  <si>
    <t>18E</t>
  </si>
  <si>
    <t xml:space="preserve">Drain along Gharonda Apptt, </t>
  </si>
  <si>
    <t>Vivek Apptt</t>
  </si>
  <si>
    <t>Gharonda Apttt</t>
  </si>
  <si>
    <t>-</t>
  </si>
  <si>
    <t>17E</t>
  </si>
  <si>
    <t>Kasturba drain</t>
  </si>
  <si>
    <t xml:space="preserve">Shivam Enclave </t>
  </si>
  <si>
    <t>Gali No.1 Vishwas Nagar</t>
  </si>
  <si>
    <t>drain No.1</t>
  </si>
  <si>
    <t>Nakul Gali drain Vishwas Nagar</t>
  </si>
  <si>
    <t xml:space="preserve">60ft road </t>
  </si>
  <si>
    <t>Kasturba Nagar drain</t>
  </si>
  <si>
    <t>Gali No.10, drain Vishwas Nagar</t>
  </si>
  <si>
    <t>Gali No.3 drain Vishwas Nagar</t>
  </si>
  <si>
    <t>18 Qtr. To New Vishwas Nagar drain</t>
  </si>
  <si>
    <t xml:space="preserve">Pandav road </t>
  </si>
  <si>
    <t>60 ft road Vishwas Nagar</t>
  </si>
  <si>
    <t>19E</t>
  </si>
  <si>
    <t xml:space="preserve">Gazipur Village drain </t>
  </si>
  <si>
    <t>Ambedkar Park</t>
  </si>
  <si>
    <t>NH 24</t>
  </si>
  <si>
    <t>20E</t>
  </si>
  <si>
    <t>Arya Nagar drain</t>
  </si>
  <si>
    <t>Arya Nagar Village</t>
  </si>
  <si>
    <t>31E</t>
  </si>
  <si>
    <t>Pandav Road Nallah</t>
  </si>
  <si>
    <t>Swarn Cinema</t>
  </si>
  <si>
    <t>LIC road</t>
  </si>
  <si>
    <t>Satgarh Nallah</t>
  </si>
  <si>
    <t>Drain NO.1</t>
  </si>
  <si>
    <t>Gali No.15 Bhola Nath Nagar</t>
  </si>
  <si>
    <t>Tikona Park Nallah</t>
  </si>
  <si>
    <t>Jwala Nagar chowk</t>
  </si>
  <si>
    <t>Bhola Nath Nagar Nallah</t>
  </si>
  <si>
    <t>JE Store</t>
  </si>
  <si>
    <t>30E</t>
  </si>
  <si>
    <t>Nalla along Railway line</t>
  </si>
  <si>
    <t>Rub Vivek Vihar Ph-II</t>
  </si>
  <si>
    <t>Shahdara Rly Station</t>
  </si>
  <si>
    <t>Swami Amardev Nalla</t>
  </si>
  <si>
    <t>Indra Park</t>
  </si>
  <si>
    <t>Kasturba Nagar Chowk</t>
  </si>
  <si>
    <t>29E</t>
  </si>
  <si>
    <t>Vishwkarma Nagar Nalla</t>
  </si>
  <si>
    <t xml:space="preserve">H.No.1 P. Khand </t>
  </si>
  <si>
    <t>Udiya Mandir</t>
  </si>
  <si>
    <t>Janta Flat Nalla</t>
  </si>
  <si>
    <t>RUB Vivek Vihar</t>
  </si>
  <si>
    <t>drain No.2</t>
  </si>
  <si>
    <t>Majid Road Nalla</t>
  </si>
  <si>
    <t xml:space="preserve">round about R-Block </t>
  </si>
  <si>
    <t>GT Road</t>
  </si>
  <si>
    <t xml:space="preserve">Mahila Colony drain  </t>
  </si>
  <si>
    <t>Geeta Colony Nalla</t>
  </si>
  <si>
    <t>Jheel Chowk</t>
  </si>
  <si>
    <t>Geeta Colony, Katcha Drain</t>
  </si>
  <si>
    <t>Budh Bazar</t>
  </si>
  <si>
    <t>Raja Ram Kohli Marg</t>
  </si>
  <si>
    <t xml:space="preserve">Krishna Nagar drain </t>
  </si>
  <si>
    <t>Delhi Darbar</t>
  </si>
  <si>
    <t>Mandir Marg.</t>
  </si>
  <si>
    <t xml:space="preserve">Radhey puri drain H Block,  . </t>
  </si>
  <si>
    <t>Radhey Puri wali pulia</t>
  </si>
  <si>
    <t xml:space="preserve">Drain at Krishna nagar , Krishna Nagar   </t>
  </si>
  <si>
    <t>Lajpat Rai Chowk Nalla</t>
  </si>
  <si>
    <t>Sumpwell Krishna Nagar</t>
  </si>
  <si>
    <t>Krishna Nagar Pump House</t>
  </si>
  <si>
    <t xml:space="preserve">Hari Singh Gurdwara  </t>
  </si>
  <si>
    <t>Jagat Puri Drain</t>
  </si>
  <si>
    <t>Bala Sweets Ram Nagar</t>
  </si>
  <si>
    <t xml:space="preserve">Jagat puri drain </t>
  </si>
  <si>
    <t>Old Anarkali road</t>
  </si>
  <si>
    <t xml:space="preserve">Bhagat Singh Nalla </t>
  </si>
  <si>
    <t xml:space="preserve">Satnam Park </t>
  </si>
  <si>
    <t>Disuse Canal.</t>
  </si>
  <si>
    <t>6-12 Block Nalla   (LHS)</t>
  </si>
  <si>
    <t>Geeta Colony nalla</t>
  </si>
  <si>
    <t>13 Block Geeta Colony Chowk.</t>
  </si>
  <si>
    <t>6-12 Block Nalla   (RHS)</t>
  </si>
  <si>
    <t xml:space="preserve">Geeta Colony drain  </t>
  </si>
  <si>
    <t>from Raja Ram kohli Marg</t>
  </si>
  <si>
    <t>Shastri Nagar Culvert. (Upto SDM Pusta Drain)</t>
  </si>
  <si>
    <t>Sump Well. (Shastri Park)</t>
  </si>
  <si>
    <t>Shastri Park Pump House</t>
  </si>
  <si>
    <t>5  x  5</t>
  </si>
  <si>
    <t>Kailash Nagar  drain</t>
  </si>
  <si>
    <t>Pumphouse</t>
  </si>
  <si>
    <t>Gali No. 19 Ajeet Nagar</t>
  </si>
  <si>
    <t xml:space="preserve">Fish market drain  </t>
  </si>
  <si>
    <t>Pump house Kailas Nagar</t>
  </si>
  <si>
    <t>Gali Masjid wali, Kailas Nagar</t>
  </si>
  <si>
    <t>Sumpwell Kailash Nagar</t>
  </si>
  <si>
    <t>Kailash Nagar Pump House</t>
  </si>
  <si>
    <t>Shastri Park drain</t>
  </si>
  <si>
    <t>Slip road Shastri Park</t>
  </si>
  <si>
    <t>GT Road Pump House</t>
  </si>
  <si>
    <t>East Azad Nagar drain (opposite Brijraj sweet side to hanuman mandir )</t>
  </si>
  <si>
    <t>Hanuman Mandir Gali No. 4 East Azad Nagar</t>
  </si>
  <si>
    <t>Road No. 57</t>
  </si>
  <si>
    <t xml:space="preserve">East Azad Nagar Drain Brij raj sweet side </t>
  </si>
  <si>
    <t xml:space="preserve">Mulla wali pulia Gali NO. 11 West Azad Nagar </t>
  </si>
  <si>
    <t>Shankar Nagar nalla</t>
  </si>
  <si>
    <t>Mulla wali pulia</t>
  </si>
  <si>
    <t xml:space="preserve">Scooter market Drain </t>
  </si>
  <si>
    <t>Rajgarh colony gali No.17</t>
  </si>
  <si>
    <t>Chand Mohalla Dhalao</t>
  </si>
  <si>
    <t>_</t>
  </si>
  <si>
    <t xml:space="preserve">Ajeet Nagar drain </t>
  </si>
  <si>
    <t xml:space="preserve">Gali No. 19 Ajeet Nagar </t>
  </si>
  <si>
    <t xml:space="preserve">Drain No.1  </t>
  </si>
  <si>
    <t>Raghubar pura drain LHS  Lal</t>
  </si>
  <si>
    <t>Gali No. 1 Shankar Nagar Extension</t>
  </si>
  <si>
    <t>Lal Batti Chowk subhash mohalla</t>
  </si>
  <si>
    <t xml:space="preserve">Raghubar pura drain RHS </t>
  </si>
  <si>
    <t>Toll Ram Gaur Marg Raj Garh Colony Extn</t>
  </si>
  <si>
    <t>Ramnagar drain</t>
  </si>
  <si>
    <t>Budh Bazar culvert</t>
  </si>
  <si>
    <t>Jain Chowk Ram Nagar</t>
  </si>
  <si>
    <t xml:space="preserve">Nalla along main road Seelampur (Both Side) </t>
  </si>
  <si>
    <t xml:space="preserve">Gurduwara Road </t>
  </si>
  <si>
    <t>E-82 near Community Center Seelampur</t>
  </si>
  <si>
    <t>EE-M-II Shahdara South Zone</t>
  </si>
  <si>
    <t>EE-M-I Shahdara South Zone</t>
  </si>
  <si>
    <t>EE-M-III Shahdara South Zone</t>
  </si>
  <si>
    <t>EE-M-IV Shahdara South Zone</t>
  </si>
  <si>
    <t>EE-M-I Shahdara North Zone</t>
  </si>
  <si>
    <t>EE-M-II Shahdara North Zone</t>
  </si>
  <si>
    <t>EE-M-III Shahdara North Zone</t>
  </si>
  <si>
    <t>EE-M-IV Shahdara North Zone</t>
  </si>
  <si>
    <t>Zone</t>
  </si>
  <si>
    <t>Division</t>
  </si>
  <si>
    <t>No. of Drains</t>
  </si>
  <si>
    <t>Shahdara South Zone</t>
  </si>
  <si>
    <t>M-I</t>
  </si>
  <si>
    <t>M-II</t>
  </si>
  <si>
    <t>M-III</t>
  </si>
  <si>
    <t>M-IV</t>
  </si>
  <si>
    <t>Shahdara North Zone</t>
  </si>
  <si>
    <t>Grand Total</t>
  </si>
  <si>
    <t>ACTION PLAN FOR DESILTING OF DRAINS/ NALLAH HAVING DEPTH / WIDTH ABOVE 4 FEET FOR THE PERIOD 01.10.2020 TO 31.05.2021 under EDMC area.</t>
  </si>
  <si>
    <t>Aprox. Weight of silt to be desilted from 01.10.2020 TO 31.05.2021 
 (in MT)</t>
  </si>
  <si>
    <t>F-Block, H. No. 130 to Sulabh Sauchalay, Kondli
{Drain in Unauthorised colony]</t>
  </si>
  <si>
    <t xml:space="preserve">Engineering Department </t>
  </si>
  <si>
    <t>nallah from main road Ganga Vihar to Gokulpur Village W.No.262 Shah.North Zone.</t>
  </si>
  <si>
    <t xml:space="preserve">internal nallah A,B,C &amp; D block to pump house to school block, Ambey Cycle to post office and Kaushik Garment to M.C. Pry. School B-block in Gokulpuri </t>
  </si>
  <si>
    <t xml:space="preserve">nallah from Amar Colony to  Loni road flyover </t>
  </si>
  <si>
    <t xml:space="preserve">nallah C-block, jhuggi area along main road up to Pump house i.e sump well  in Gokulpuri </t>
  </si>
  <si>
    <t xml:space="preserve">nallah along main road Ganga Vihar from dhalao to drain no.1 along A,B,D &amp; F block in Ganga Vihar </t>
  </si>
  <si>
    <t xml:space="preserve">Desilting of nallah in Bhagirathi Vihar from Brijpuri culvert to Drain No.1 in </t>
  </si>
  <si>
    <t>Desilting of nallah in Ambedkar Colony from main road Johripur to Drain no.1 in .</t>
  </si>
  <si>
    <t xml:space="preserve">Desilting of nallah from main road Johari Pur along Johari pur Ext. to block, main road (both side) to Drain no.1 in </t>
  </si>
  <si>
    <t xml:space="preserve">Desilting of nallah along C-block, main road to Ganga Vihar </t>
  </si>
  <si>
    <t>Hardevparl nalla from Hardevpuri to LIG Flats.</t>
  </si>
  <si>
    <t>LIG Flats.</t>
  </si>
  <si>
    <t>SSBL drian from Natthu Colony Railway Crossimg to Hanuman Phatak</t>
  </si>
  <si>
    <t>Hanuman Phatak</t>
  </si>
  <si>
    <t xml:space="preserve">Nalla  from Mohanpuri school to  gali no.16  vijay park main road </t>
  </si>
  <si>
    <t xml:space="preserve">  gali no.16  vijay park main road</t>
  </si>
  <si>
    <t>Nalla from Shivaji road to Gamri pump house, North Ghonda</t>
  </si>
  <si>
    <t xml:space="preserve">Shivaji road </t>
  </si>
  <si>
    <t>Nalla from gali no. 16 Vijay park to Road No. 66.</t>
  </si>
  <si>
    <t>gali no. 16, Vijay park</t>
  </si>
  <si>
    <t>Road no. 66</t>
  </si>
  <si>
    <t>Kardam Marg nalla from Ambedakar Chowk to  Drain No. 1, Kardam Puri.</t>
  </si>
  <si>
    <t>Ambedakar Chowk</t>
  </si>
  <si>
    <t>Drain No. 1, Kardampuri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</si>
</sst>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Rockwell"/>
      <family val="1"/>
    </font>
    <font>
      <sz val="9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9"/>
      <name val="Arial"/>
    </font>
    <font>
      <b/>
      <sz val="16"/>
      <name val="Rockwell"/>
      <family val="1"/>
    </font>
    <font>
      <sz val="12"/>
      <color theme="1"/>
      <name val="Rockwell"/>
      <family val="1"/>
    </font>
    <font>
      <sz val="12"/>
      <name val="Rockwell"/>
      <family val="1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2"/>
      <color theme="1"/>
      <name val="Rockwell"/>
      <family val="1"/>
    </font>
    <font>
      <sz val="14"/>
      <color indexed="8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Rockwell"/>
      <family val="1"/>
    </font>
    <font>
      <b/>
      <sz val="14"/>
      <color rgb="FF00206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indexed="8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5" fillId="8" borderId="0" applyNumberFormat="0" applyBorder="0" applyAlignment="0" applyProtection="0"/>
    <xf numFmtId="0" fontId="26" fillId="25" borderId="8" applyNumberFormat="0" applyAlignment="0" applyProtection="0"/>
    <xf numFmtId="0" fontId="27" fillId="26" borderId="9" applyNumberFormat="0" applyAlignment="0" applyProtection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8" applyNumberFormat="0" applyAlignment="0" applyProtection="0"/>
    <xf numFmtId="0" fontId="34" fillId="0" borderId="13" applyNumberFormat="0" applyFill="0" applyAlignment="0" applyProtection="0"/>
    <xf numFmtId="0" fontId="35" fillId="27" borderId="0" applyNumberFormat="0" applyBorder="0" applyAlignment="0" applyProtection="0"/>
    <xf numFmtId="0" fontId="36" fillId="0" borderId="0"/>
    <xf numFmtId="0" fontId="7" fillId="0" borderId="0"/>
    <xf numFmtId="0" fontId="1" fillId="0" borderId="0"/>
    <xf numFmtId="0" fontId="8" fillId="0" borderId="0"/>
    <xf numFmtId="0" fontId="1" fillId="28" borderId="14" applyNumberFormat="0" applyFont="0" applyAlignment="0" applyProtection="0"/>
    <xf numFmtId="0" fontId="37" fillId="25" borderId="15" applyNumberFormat="0" applyAlignment="0" applyProtection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0" borderId="0" applyNumberFormat="0" applyFill="0" applyBorder="0" applyAlignment="0" applyProtection="0"/>
  </cellStyleXfs>
  <cellXfs count="182">
    <xf numFmtId="0" fontId="0" fillId="0" borderId="0" xfId="0"/>
    <xf numFmtId="0" fontId="10" fillId="0" borderId="1" xfId="0" applyFont="1" applyFill="1" applyBorder="1" applyAlignment="1">
      <alignment horizontal="center" vertical="top" wrapText="1"/>
    </xf>
    <xf numFmtId="0" fontId="14" fillId="0" borderId="0" xfId="5" applyFont="1"/>
    <xf numFmtId="0" fontId="6" fillId="0" borderId="0" xfId="17" applyFont="1" applyBorder="1" applyAlignment="1">
      <alignment horizontal="center" vertical="center"/>
    </xf>
    <xf numFmtId="0" fontId="6" fillId="0" borderId="0" xfId="17" applyFont="1" applyBorder="1" applyAlignment="1">
      <alignment horizontal="left" vertical="center"/>
    </xf>
    <xf numFmtId="0" fontId="15" fillId="0" borderId="0" xfId="17" applyFont="1" applyAlignment="1">
      <alignment horizontal="center" vertical="center"/>
    </xf>
    <xf numFmtId="0" fontId="17" fillId="0" borderId="1" xfId="5" applyFont="1" applyBorder="1" applyAlignment="1">
      <alignment horizontal="center" vertical="center"/>
    </xf>
    <xf numFmtId="1" fontId="17" fillId="0" borderId="1" xfId="5" applyNumberFormat="1" applyFont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9" fillId="0" borderId="1" xfId="20" applyFont="1" applyBorder="1" applyAlignment="1">
      <alignment horizontal="center" vertical="center"/>
    </xf>
    <xf numFmtId="1" fontId="20" fillId="0" borderId="1" xfId="20" applyNumberFormat="1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vertical="center"/>
    </xf>
    <xf numFmtId="0" fontId="21" fillId="0" borderId="1" xfId="25" applyFont="1" applyBorder="1" applyAlignment="1">
      <alignment horizontal="center" vertical="center" wrapText="1"/>
    </xf>
    <xf numFmtId="1" fontId="21" fillId="0" borderId="1" xfId="25" applyNumberFormat="1" applyFont="1" applyBorder="1" applyAlignment="1">
      <alignment horizontal="center" vertical="center"/>
    </xf>
    <xf numFmtId="0" fontId="22" fillId="0" borderId="0" xfId="25" applyFont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center" vertical="center" wrapText="1" shrinkToFit="1"/>
    </xf>
    <xf numFmtId="0" fontId="23" fillId="4" borderId="1" xfId="5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center" vertical="center" wrapText="1"/>
    </xf>
    <xf numFmtId="1" fontId="23" fillId="4" borderId="1" xfId="1" applyNumberFormat="1" applyFont="1" applyFill="1" applyBorder="1" applyAlignment="1">
      <alignment horizontal="center" vertical="center" wrapText="1" shrinkToFit="1"/>
    </xf>
    <xf numFmtId="1" fontId="23" fillId="4" borderId="1" xfId="1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" fontId="23" fillId="4" borderId="1" xfId="5" applyNumberFormat="1" applyFont="1" applyFill="1" applyBorder="1" applyAlignment="1">
      <alignment horizontal="center" vertical="center"/>
    </xf>
    <xf numFmtId="1" fontId="23" fillId="6" borderId="1" xfId="5" applyNumberFormat="1" applyFont="1" applyFill="1" applyBorder="1" applyAlignment="1">
      <alignment horizontal="center" vertical="center"/>
    </xf>
    <xf numFmtId="0" fontId="14" fillId="0" borderId="0" xfId="5" applyFont="1" applyAlignment="1">
      <alignment horizontal="left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2" fontId="41" fillId="0" borderId="1" xfId="0" applyNumberFormat="1" applyFont="1" applyBorder="1" applyAlignment="1">
      <alignment horizontal="center" vertical="center" wrapText="1"/>
    </xf>
    <xf numFmtId="2" fontId="41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43" fillId="0" borderId="1" xfId="0" applyNumberFormat="1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horizontal="center" vertical="center" wrapText="1"/>
    </xf>
    <xf numFmtId="0" fontId="10" fillId="0" borderId="1" xfId="20" applyFont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center" wrapText="1"/>
    </xf>
    <xf numFmtId="2" fontId="10" fillId="0" borderId="1" xfId="23" applyNumberFormat="1" applyFont="1" applyBorder="1" applyAlignment="1">
      <alignment horizontal="center" vertical="center" wrapText="1"/>
    </xf>
    <xf numFmtId="2" fontId="10" fillId="0" borderId="1" xfId="22" applyNumberFormat="1" applyFont="1" applyBorder="1" applyAlignment="1">
      <alignment horizontal="center" vertical="center" wrapText="1"/>
    </xf>
    <xf numFmtId="1" fontId="10" fillId="0" borderId="1" xfId="23" applyNumberFormat="1" applyFont="1" applyBorder="1" applyAlignment="1">
      <alignment horizontal="center" vertical="center" wrapText="1"/>
    </xf>
    <xf numFmtId="1" fontId="10" fillId="0" borderId="1" xfId="20" applyNumberFormat="1" applyFont="1" applyBorder="1" applyAlignment="1">
      <alignment horizontal="center" vertical="center" wrapText="1"/>
    </xf>
    <xf numFmtId="2" fontId="10" fillId="0" borderId="1" xfId="21" applyNumberFormat="1" applyFont="1" applyFill="1" applyBorder="1" applyAlignment="1">
      <alignment horizontal="center" vertical="center" wrapText="1"/>
    </xf>
    <xf numFmtId="2" fontId="10" fillId="0" borderId="1" xfId="21" applyNumberFormat="1" applyFont="1" applyBorder="1" applyAlignment="1">
      <alignment horizontal="center" vertical="center" wrapText="1"/>
    </xf>
    <xf numFmtId="2" fontId="10" fillId="0" borderId="1" xfId="22" applyNumberFormat="1" applyFont="1" applyFill="1" applyBorder="1" applyAlignment="1">
      <alignment horizontal="center" vertical="center" wrapText="1"/>
    </xf>
    <xf numFmtId="0" fontId="43" fillId="0" borderId="1" xfId="20" applyFont="1" applyBorder="1" applyAlignment="1">
      <alignment horizontal="center" vertical="center"/>
    </xf>
    <xf numFmtId="1" fontId="43" fillId="0" borderId="1" xfId="2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41" fillId="2" borderId="1" xfId="0" applyNumberFormat="1" applyFont="1" applyFill="1" applyBorder="1" applyAlignment="1">
      <alignment horizontal="center" vertical="center" wrapText="1"/>
    </xf>
    <xf numFmtId="1" fontId="41" fillId="0" borderId="1" xfId="0" applyNumberFormat="1" applyFont="1" applyBorder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 shrinkToFit="1"/>
    </xf>
    <xf numFmtId="2" fontId="45" fillId="0" borderId="1" xfId="2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top" wrapText="1"/>
    </xf>
    <xf numFmtId="1" fontId="41" fillId="0" borderId="1" xfId="1" applyNumberFormat="1" applyFont="1" applyFill="1" applyBorder="1" applyAlignment="1" applyProtection="1">
      <alignment horizontal="center" vertical="center" wrapText="1"/>
    </xf>
    <xf numFmtId="2" fontId="10" fillId="0" borderId="1" xfId="1" applyNumberFormat="1" applyFont="1" applyFill="1" applyBorder="1" applyAlignment="1" applyProtection="1">
      <alignment horizontal="center" vertical="center" wrapText="1"/>
    </xf>
    <xf numFmtId="0" fontId="41" fillId="0" borderId="1" xfId="1" applyFont="1" applyFill="1" applyBorder="1" applyAlignment="1" applyProtection="1">
      <alignment horizontal="center" vertical="center" wrapText="1"/>
    </xf>
    <xf numFmtId="2" fontId="41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43" fillId="0" borderId="1" xfId="1" applyFont="1" applyFill="1" applyBorder="1" applyAlignment="1">
      <alignment horizontal="center" vertical="top" wrapText="1"/>
    </xf>
    <xf numFmtId="0" fontId="42" fillId="0" borderId="1" xfId="0" applyFont="1" applyBorder="1" applyAlignment="1">
      <alignment vertical="top" wrapText="1"/>
    </xf>
    <xf numFmtId="0" fontId="43" fillId="0" borderId="0" xfId="0" applyFont="1" applyFill="1" applyBorder="1" applyAlignment="1">
      <alignment horizontal="center" vertical="center" wrapText="1"/>
    </xf>
    <xf numFmtId="1" fontId="43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quotePrefix="1" applyNumberFormat="1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1" xfId="0" applyFont="1" applyBorder="1" applyAlignment="1">
      <alignment horizontal="center" vertical="center" wrapText="1"/>
    </xf>
    <xf numFmtId="1" fontId="43" fillId="0" borderId="1" xfId="1" applyNumberFormat="1" applyFont="1" applyFill="1" applyBorder="1" applyAlignment="1">
      <alignment horizontal="center" vertical="center" wrapText="1"/>
    </xf>
    <xf numFmtId="2" fontId="43" fillId="0" borderId="1" xfId="1" applyNumberFormat="1" applyFont="1" applyFill="1" applyBorder="1" applyAlignment="1">
      <alignment horizontal="center" vertical="center" wrapText="1" shrinkToFit="1"/>
    </xf>
    <xf numFmtId="0" fontId="42" fillId="0" borderId="1" xfId="0" applyFont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41" fillId="2" borderId="1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1" fontId="43" fillId="0" borderId="1" xfId="1" applyNumberFormat="1" applyFont="1" applyFill="1" applyBorder="1" applyAlignment="1">
      <alignment horizontal="center" vertical="center" wrapText="1" shrinkToFit="1"/>
    </xf>
    <xf numFmtId="0" fontId="43" fillId="0" borderId="1" xfId="1" applyFont="1" applyFill="1" applyBorder="1" applyAlignment="1">
      <alignment horizontal="center" vertical="center" wrapText="1" shrinkToFit="1"/>
    </xf>
    <xf numFmtId="0" fontId="43" fillId="0" borderId="0" xfId="0" applyFont="1"/>
    <xf numFmtId="1" fontId="42" fillId="0" borderId="1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42" fillId="0" borderId="1" xfId="0" applyFont="1" applyBorder="1" applyAlignment="1">
      <alignment horizontal="center" vertical="top"/>
    </xf>
    <xf numFmtId="0" fontId="10" fillId="0" borderId="1" xfId="21" applyFont="1" applyFill="1" applyBorder="1" applyAlignment="1">
      <alignment horizontal="center" vertical="top" wrapText="1"/>
    </xf>
    <xf numFmtId="0" fontId="10" fillId="0" borderId="1" xfId="21" applyFont="1" applyBorder="1" applyAlignment="1">
      <alignment horizontal="center" vertical="top" wrapText="1"/>
    </xf>
    <xf numFmtId="0" fontId="10" fillId="0" borderId="1" xfId="22" applyFont="1" applyFill="1" applyBorder="1" applyAlignment="1">
      <alignment horizontal="center" vertical="top" wrapText="1"/>
    </xf>
    <xf numFmtId="0" fontId="43" fillId="0" borderId="0" xfId="20" applyFont="1" applyAlignment="1">
      <alignment vertical="top"/>
    </xf>
    <xf numFmtId="0" fontId="9" fillId="0" borderId="1" xfId="0" applyFont="1" applyBorder="1" applyAlignment="1">
      <alignment horizontal="center" vertical="top"/>
    </xf>
    <xf numFmtId="0" fontId="41" fillId="2" borderId="1" xfId="0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center" vertical="top" wrapText="1"/>
    </xf>
    <xf numFmtId="0" fontId="42" fillId="0" borderId="0" xfId="0" applyFont="1" applyAlignment="1">
      <alignment vertical="top"/>
    </xf>
    <xf numFmtId="0" fontId="10" fillId="0" borderId="6" xfId="1" applyFont="1" applyFill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/>
    </xf>
    <xf numFmtId="0" fontId="42" fillId="0" borderId="1" xfId="0" applyFont="1" applyBorder="1" applyAlignment="1">
      <alignment vertical="top"/>
    </xf>
    <xf numFmtId="0" fontId="10" fillId="0" borderId="1" xfId="0" applyNumberFormat="1" applyFont="1" applyFill="1" applyBorder="1" applyAlignment="1">
      <alignment horizontal="center" vertical="top" wrapText="1"/>
    </xf>
    <xf numFmtId="0" fontId="43" fillId="0" borderId="0" xfId="0" applyNumberFormat="1" applyFont="1" applyFill="1" applyAlignment="1">
      <alignment horizontal="center" vertical="top" wrapText="1"/>
    </xf>
    <xf numFmtId="0" fontId="43" fillId="0" borderId="0" xfId="0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2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0" fontId="43" fillId="0" borderId="1" xfId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0" fontId="10" fillId="0" borderId="1" xfId="21" applyFont="1" applyFill="1" applyBorder="1" applyAlignment="1">
      <alignment horizontal="left" vertical="top" wrapText="1"/>
    </xf>
    <xf numFmtId="0" fontId="10" fillId="0" borderId="1" xfId="20" applyFont="1" applyBorder="1" applyAlignment="1">
      <alignment horizontal="left" vertical="top" wrapText="1"/>
    </xf>
    <xf numFmtId="0" fontId="10" fillId="0" borderId="1" xfId="21" applyFont="1" applyBorder="1" applyAlignment="1">
      <alignment horizontal="left" vertical="top" wrapText="1"/>
    </xf>
    <xf numFmtId="0" fontId="10" fillId="0" borderId="1" xfId="22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45" fillId="0" borderId="1" xfId="20" applyFont="1" applyFill="1" applyBorder="1" applyAlignment="1">
      <alignment horizontal="left" vertical="top" wrapText="1"/>
    </xf>
    <xf numFmtId="0" fontId="43" fillId="0" borderId="1" xfId="1" applyFont="1" applyFill="1" applyBorder="1" applyAlignment="1">
      <alignment horizontal="left" vertical="top" wrapText="1"/>
    </xf>
    <xf numFmtId="0" fontId="44" fillId="0" borderId="1" xfId="0" applyFont="1" applyBorder="1" applyAlignment="1">
      <alignment horizontal="left" vertical="top" wrapText="1"/>
    </xf>
    <xf numFmtId="0" fontId="43" fillId="0" borderId="0" xfId="0" applyFont="1" applyFill="1" applyBorder="1" applyAlignment="1">
      <alignment horizontal="left" vertical="top" wrapText="1"/>
    </xf>
    <xf numFmtId="0" fontId="43" fillId="0" borderId="0" xfId="20" applyFont="1" applyAlignment="1">
      <alignment horizontal="left" vertical="top" wrapText="1"/>
    </xf>
    <xf numFmtId="0" fontId="42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" fontId="10" fillId="0" borderId="1" xfId="0" quotePrefix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" fontId="9" fillId="0" borderId="0" xfId="0" applyNumberFormat="1" applyFont="1"/>
    <xf numFmtId="0" fontId="17" fillId="0" borderId="6" xfId="5" applyFont="1" applyBorder="1" applyAlignment="1">
      <alignment horizontal="center" vertical="center" wrapText="1"/>
    </xf>
    <xf numFmtId="0" fontId="17" fillId="0" borderId="7" xfId="5" applyFont="1" applyBorder="1" applyAlignment="1">
      <alignment horizontal="center" vertical="center" wrapText="1"/>
    </xf>
    <xf numFmtId="0" fontId="17" fillId="0" borderId="5" xfId="5" applyFont="1" applyBorder="1" applyAlignment="1">
      <alignment horizontal="center" vertical="center" wrapText="1"/>
    </xf>
    <xf numFmtId="0" fontId="23" fillId="6" borderId="2" xfId="5" applyFont="1" applyFill="1" applyBorder="1" applyAlignment="1">
      <alignment horizontal="center" vertical="center"/>
    </xf>
    <xf numFmtId="0" fontId="23" fillId="6" borderId="3" xfId="5" applyFont="1" applyFill="1" applyBorder="1" applyAlignment="1">
      <alignment horizontal="center" vertical="center"/>
    </xf>
    <xf numFmtId="0" fontId="23" fillId="6" borderId="4" xfId="5" applyFont="1" applyFill="1" applyBorder="1" applyAlignment="1">
      <alignment horizontal="center" vertical="center"/>
    </xf>
    <xf numFmtId="0" fontId="23" fillId="4" borderId="2" xfId="5" applyFont="1" applyFill="1" applyBorder="1" applyAlignment="1">
      <alignment horizontal="center" vertical="center"/>
    </xf>
    <xf numFmtId="0" fontId="23" fillId="4" borderId="3" xfId="5" applyFont="1" applyFill="1" applyBorder="1" applyAlignment="1">
      <alignment horizontal="center" vertical="center"/>
    </xf>
    <xf numFmtId="0" fontId="23" fillId="4" borderId="4" xfId="5" applyFont="1" applyFill="1" applyBorder="1" applyAlignment="1">
      <alignment horizontal="center" vertical="center"/>
    </xf>
    <xf numFmtId="0" fontId="13" fillId="0" borderId="0" xfId="17" applyFont="1" applyAlignment="1">
      <alignment horizontal="center" vertical="top" wrapText="1"/>
    </xf>
    <xf numFmtId="0" fontId="16" fillId="5" borderId="1" xfId="17" applyFont="1" applyFill="1" applyBorder="1" applyAlignment="1">
      <alignment horizontal="center" vertical="center" wrapText="1"/>
    </xf>
    <xf numFmtId="0" fontId="16" fillId="5" borderId="6" xfId="17" applyFont="1" applyFill="1" applyBorder="1" applyAlignment="1">
      <alignment horizontal="center" vertical="center" wrapText="1"/>
    </xf>
    <xf numFmtId="0" fontId="16" fillId="5" borderId="7" xfId="17" applyFont="1" applyFill="1" applyBorder="1" applyAlignment="1">
      <alignment horizontal="center" vertical="center" wrapText="1"/>
    </xf>
    <xf numFmtId="0" fontId="16" fillId="5" borderId="5" xfId="17" applyFont="1" applyFill="1" applyBorder="1" applyAlignment="1">
      <alignment horizontal="center" vertical="center" wrapText="1"/>
    </xf>
    <xf numFmtId="0" fontId="16" fillId="5" borderId="1" xfId="24" applyFont="1" applyFill="1" applyBorder="1" applyAlignment="1">
      <alignment horizontal="center" vertical="center" wrapText="1"/>
    </xf>
    <xf numFmtId="2" fontId="16" fillId="5" borderId="1" xfId="17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top" wrapText="1"/>
    </xf>
    <xf numFmtId="0" fontId="43" fillId="0" borderId="1" xfId="1" applyFont="1" applyBorder="1" applyAlignment="1">
      <alignment horizontal="center" vertical="top" wrapText="1"/>
    </xf>
    <xf numFmtId="0" fontId="43" fillId="0" borderId="1" xfId="1" applyFont="1" applyFill="1" applyBorder="1" applyAlignment="1">
      <alignment horizontal="left" vertical="top" wrapText="1"/>
    </xf>
    <xf numFmtId="0" fontId="43" fillId="0" borderId="1" xfId="1" applyFont="1" applyFill="1" applyBorder="1" applyAlignment="1">
      <alignment horizontal="center" vertical="center" wrapText="1"/>
    </xf>
    <xf numFmtId="2" fontId="43" fillId="0" borderId="1" xfId="1" applyNumberFormat="1" applyFont="1" applyFill="1" applyBorder="1" applyAlignment="1">
      <alignment horizontal="center" vertical="center" wrapText="1"/>
    </xf>
    <xf numFmtId="0" fontId="43" fillId="0" borderId="1" xfId="19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46" fillId="0" borderId="0" xfId="17" applyFont="1" applyAlignment="1">
      <alignment horizontal="center" vertical="top" wrapText="1"/>
    </xf>
    <xf numFmtId="0" fontId="46" fillId="0" borderId="0" xfId="17" applyFont="1" applyAlignment="1">
      <alignment horizontal="center" vertical="top"/>
    </xf>
    <xf numFmtId="0" fontId="10" fillId="0" borderId="1" xfId="21" applyFont="1" applyBorder="1" applyAlignment="1">
      <alignment horizontal="center" vertical="top" wrapText="1"/>
    </xf>
    <xf numFmtId="0" fontId="10" fillId="0" borderId="1" xfId="21" applyFont="1" applyFill="1" applyBorder="1" applyAlignment="1">
      <alignment horizontal="center" vertical="top" wrapText="1"/>
    </xf>
    <xf numFmtId="0" fontId="10" fillId="0" borderId="1" xfId="21" applyFont="1" applyFill="1" applyBorder="1" applyAlignment="1">
      <alignment horizontal="left" vertical="top" wrapText="1"/>
    </xf>
  </cellXfs>
  <cellStyles count="72">
    <cellStyle name="20% - Accent1 2" xfId="26"/>
    <cellStyle name="20% - Accent2 2" xfId="27"/>
    <cellStyle name="20% - Accent3 2" xfId="28"/>
    <cellStyle name="20% - Accent4 2" xfId="29"/>
    <cellStyle name="20% - Accent5 2" xfId="30"/>
    <cellStyle name="20% - Accent6 2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Bad 2" xfId="50"/>
    <cellStyle name="Calculation 2" xfId="51"/>
    <cellStyle name="Check Cell 2" xfId="52"/>
    <cellStyle name="Comma 2" xfId="53"/>
    <cellStyle name="Explanatory Text 2" xfId="54"/>
    <cellStyle name="Good 2" xfId="55"/>
    <cellStyle name="Heading 1 2" xfId="56"/>
    <cellStyle name="Heading 2 2" xfId="57"/>
    <cellStyle name="Heading 3 2" xfId="58"/>
    <cellStyle name="Heading 4 2" xfId="59"/>
    <cellStyle name="Input 2" xfId="60"/>
    <cellStyle name="Linked Cell 2" xfId="61"/>
    <cellStyle name="Neutral 2" xfId="62"/>
    <cellStyle name="Normal" xfId="0" builtinId="0"/>
    <cellStyle name="Normal 10 2" xfId="8"/>
    <cellStyle name="Normal 11 2" xfId="18"/>
    <cellStyle name="Normal 11 2 2" xfId="5"/>
    <cellStyle name="Normal 15" xfId="13"/>
    <cellStyle name="Normal 16" xfId="15"/>
    <cellStyle name="Normal 17" xfId="16"/>
    <cellStyle name="Normal 2" xfId="1"/>
    <cellStyle name="Normal 2 10 2" xfId="17"/>
    <cellStyle name="Normal 2 2" xfId="63"/>
    <cellStyle name="Normal 2 3" xfId="64"/>
    <cellStyle name="Normal 2 4" xfId="10"/>
    <cellStyle name="Normal 2 54" xfId="65"/>
    <cellStyle name="Normal 2_Book1" xfId="11"/>
    <cellStyle name="Normal 2_Peforma of Desilting Action Plan 05(1).11.14kk" xfId="19"/>
    <cellStyle name="Normal 2_Peforma of Desilting Action Plan 05(1).11.14kk 2" xfId="24"/>
    <cellStyle name="Normal 3" xfId="12"/>
    <cellStyle name="Normal 3 2" xfId="25"/>
    <cellStyle name="Normal 33" xfId="2"/>
    <cellStyle name="Normal 4" xfId="66"/>
    <cellStyle name="Normal 43" xfId="4"/>
    <cellStyle name="Normal 5 2" xfId="6"/>
    <cellStyle name="Normal 5 2 3" xfId="9"/>
    <cellStyle name="Normal 5 2 7" xfId="14"/>
    <cellStyle name="Normal 5 5" xfId="7"/>
    <cellStyle name="Normal 6" xfId="3"/>
    <cellStyle name="Normal_Annexure-A" xfId="23"/>
    <cellStyle name="Normal_Annual Action plan  Oct-2012 to June-2013" xfId="21"/>
    <cellStyle name="Normal_Modified Performa of Action Plan for desilting_24.04.12" xfId="20"/>
    <cellStyle name="Normal_Peforma of Desilting Action Plan 05(1).11.14kk" xfId="22"/>
    <cellStyle name="Note 2" xfId="67"/>
    <cellStyle name="Output 2" xfId="68"/>
    <cellStyle name="Title 2" xfId="69"/>
    <cellStyle name="Total 2" xfId="70"/>
    <cellStyle name="Warning Text 2" xfId="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zoomScale="70" zoomScaleNormal="70" workbookViewId="0">
      <selection activeCell="E17" sqref="E17"/>
    </sheetView>
  </sheetViews>
  <sheetFormatPr defaultRowHeight="15.75"/>
  <cols>
    <col min="1" max="2" width="17.42578125" style="11" customWidth="1"/>
    <col min="3" max="3" width="25.42578125" style="11" customWidth="1"/>
    <col min="4" max="4" width="24.5703125" style="30" customWidth="1"/>
    <col min="5" max="5" width="36.85546875" style="11" customWidth="1"/>
    <col min="6" max="6" width="52.5703125" style="11" customWidth="1"/>
    <col min="7" max="249" width="9.140625" style="2"/>
    <col min="250" max="250" width="17.42578125" style="2" customWidth="1"/>
    <col min="251" max="251" width="17.5703125" style="2" customWidth="1"/>
    <col min="252" max="252" width="13.28515625" style="2" customWidth="1"/>
    <col min="253" max="253" width="13.5703125" style="2" customWidth="1"/>
    <col min="254" max="254" width="14.7109375" style="2" customWidth="1"/>
    <col min="255" max="255" width="16.5703125" style="2" customWidth="1"/>
    <col min="256" max="256" width="18.85546875" style="2" customWidth="1"/>
    <col min="257" max="262" width="0" style="2" hidden="1" customWidth="1"/>
    <col min="263" max="505" width="9.140625" style="2"/>
    <col min="506" max="506" width="17.42578125" style="2" customWidth="1"/>
    <col min="507" max="507" width="17.5703125" style="2" customWidth="1"/>
    <col min="508" max="508" width="13.28515625" style="2" customWidth="1"/>
    <col min="509" max="509" width="13.5703125" style="2" customWidth="1"/>
    <col min="510" max="510" width="14.7109375" style="2" customWidth="1"/>
    <col min="511" max="511" width="16.5703125" style="2" customWidth="1"/>
    <col min="512" max="512" width="18.85546875" style="2" customWidth="1"/>
    <col min="513" max="518" width="0" style="2" hidden="1" customWidth="1"/>
    <col min="519" max="761" width="9.140625" style="2"/>
    <col min="762" max="762" width="17.42578125" style="2" customWidth="1"/>
    <col min="763" max="763" width="17.5703125" style="2" customWidth="1"/>
    <col min="764" max="764" width="13.28515625" style="2" customWidth="1"/>
    <col min="765" max="765" width="13.5703125" style="2" customWidth="1"/>
    <col min="766" max="766" width="14.7109375" style="2" customWidth="1"/>
    <col min="767" max="767" width="16.5703125" style="2" customWidth="1"/>
    <col min="768" max="768" width="18.85546875" style="2" customWidth="1"/>
    <col min="769" max="774" width="0" style="2" hidden="1" customWidth="1"/>
    <col min="775" max="1017" width="9.140625" style="2"/>
    <col min="1018" max="1018" width="17.42578125" style="2" customWidth="1"/>
    <col min="1019" max="1019" width="17.5703125" style="2" customWidth="1"/>
    <col min="1020" max="1020" width="13.28515625" style="2" customWidth="1"/>
    <col min="1021" max="1021" width="13.5703125" style="2" customWidth="1"/>
    <col min="1022" max="1022" width="14.7109375" style="2" customWidth="1"/>
    <col min="1023" max="1023" width="16.5703125" style="2" customWidth="1"/>
    <col min="1024" max="1024" width="18.85546875" style="2" customWidth="1"/>
    <col min="1025" max="1030" width="0" style="2" hidden="1" customWidth="1"/>
    <col min="1031" max="1273" width="9.140625" style="2"/>
    <col min="1274" max="1274" width="17.42578125" style="2" customWidth="1"/>
    <col min="1275" max="1275" width="17.5703125" style="2" customWidth="1"/>
    <col min="1276" max="1276" width="13.28515625" style="2" customWidth="1"/>
    <col min="1277" max="1277" width="13.5703125" style="2" customWidth="1"/>
    <col min="1278" max="1278" width="14.7109375" style="2" customWidth="1"/>
    <col min="1279" max="1279" width="16.5703125" style="2" customWidth="1"/>
    <col min="1280" max="1280" width="18.85546875" style="2" customWidth="1"/>
    <col min="1281" max="1286" width="0" style="2" hidden="1" customWidth="1"/>
    <col min="1287" max="1529" width="9.140625" style="2"/>
    <col min="1530" max="1530" width="17.42578125" style="2" customWidth="1"/>
    <col min="1531" max="1531" width="17.5703125" style="2" customWidth="1"/>
    <col min="1532" max="1532" width="13.28515625" style="2" customWidth="1"/>
    <col min="1533" max="1533" width="13.5703125" style="2" customWidth="1"/>
    <col min="1534" max="1534" width="14.7109375" style="2" customWidth="1"/>
    <col min="1535" max="1535" width="16.5703125" style="2" customWidth="1"/>
    <col min="1536" max="1536" width="18.85546875" style="2" customWidth="1"/>
    <col min="1537" max="1542" width="0" style="2" hidden="1" customWidth="1"/>
    <col min="1543" max="1785" width="9.140625" style="2"/>
    <col min="1786" max="1786" width="17.42578125" style="2" customWidth="1"/>
    <col min="1787" max="1787" width="17.5703125" style="2" customWidth="1"/>
    <col min="1788" max="1788" width="13.28515625" style="2" customWidth="1"/>
    <col min="1789" max="1789" width="13.5703125" style="2" customWidth="1"/>
    <col min="1790" max="1790" width="14.7109375" style="2" customWidth="1"/>
    <col min="1791" max="1791" width="16.5703125" style="2" customWidth="1"/>
    <col min="1792" max="1792" width="18.85546875" style="2" customWidth="1"/>
    <col min="1793" max="1798" width="0" style="2" hidden="1" customWidth="1"/>
    <col min="1799" max="2041" width="9.140625" style="2"/>
    <col min="2042" max="2042" width="17.42578125" style="2" customWidth="1"/>
    <col min="2043" max="2043" width="17.5703125" style="2" customWidth="1"/>
    <col min="2044" max="2044" width="13.28515625" style="2" customWidth="1"/>
    <col min="2045" max="2045" width="13.5703125" style="2" customWidth="1"/>
    <col min="2046" max="2046" width="14.7109375" style="2" customWidth="1"/>
    <col min="2047" max="2047" width="16.5703125" style="2" customWidth="1"/>
    <col min="2048" max="2048" width="18.85546875" style="2" customWidth="1"/>
    <col min="2049" max="2054" width="0" style="2" hidden="1" customWidth="1"/>
    <col min="2055" max="2297" width="9.140625" style="2"/>
    <col min="2298" max="2298" width="17.42578125" style="2" customWidth="1"/>
    <col min="2299" max="2299" width="17.5703125" style="2" customWidth="1"/>
    <col min="2300" max="2300" width="13.28515625" style="2" customWidth="1"/>
    <col min="2301" max="2301" width="13.5703125" style="2" customWidth="1"/>
    <col min="2302" max="2302" width="14.7109375" style="2" customWidth="1"/>
    <col min="2303" max="2303" width="16.5703125" style="2" customWidth="1"/>
    <col min="2304" max="2304" width="18.85546875" style="2" customWidth="1"/>
    <col min="2305" max="2310" width="0" style="2" hidden="1" customWidth="1"/>
    <col min="2311" max="2553" width="9.140625" style="2"/>
    <col min="2554" max="2554" width="17.42578125" style="2" customWidth="1"/>
    <col min="2555" max="2555" width="17.5703125" style="2" customWidth="1"/>
    <col min="2556" max="2556" width="13.28515625" style="2" customWidth="1"/>
    <col min="2557" max="2557" width="13.5703125" style="2" customWidth="1"/>
    <col min="2558" max="2558" width="14.7109375" style="2" customWidth="1"/>
    <col min="2559" max="2559" width="16.5703125" style="2" customWidth="1"/>
    <col min="2560" max="2560" width="18.85546875" style="2" customWidth="1"/>
    <col min="2561" max="2566" width="0" style="2" hidden="1" customWidth="1"/>
    <col min="2567" max="2809" width="9.140625" style="2"/>
    <col min="2810" max="2810" width="17.42578125" style="2" customWidth="1"/>
    <col min="2811" max="2811" width="17.5703125" style="2" customWidth="1"/>
    <col min="2812" max="2812" width="13.28515625" style="2" customWidth="1"/>
    <col min="2813" max="2813" width="13.5703125" style="2" customWidth="1"/>
    <col min="2814" max="2814" width="14.7109375" style="2" customWidth="1"/>
    <col min="2815" max="2815" width="16.5703125" style="2" customWidth="1"/>
    <col min="2816" max="2816" width="18.85546875" style="2" customWidth="1"/>
    <col min="2817" max="2822" width="0" style="2" hidden="1" customWidth="1"/>
    <col min="2823" max="3065" width="9.140625" style="2"/>
    <col min="3066" max="3066" width="17.42578125" style="2" customWidth="1"/>
    <col min="3067" max="3067" width="17.5703125" style="2" customWidth="1"/>
    <col min="3068" max="3068" width="13.28515625" style="2" customWidth="1"/>
    <col min="3069" max="3069" width="13.5703125" style="2" customWidth="1"/>
    <col min="3070" max="3070" width="14.7109375" style="2" customWidth="1"/>
    <col min="3071" max="3071" width="16.5703125" style="2" customWidth="1"/>
    <col min="3072" max="3072" width="18.85546875" style="2" customWidth="1"/>
    <col min="3073" max="3078" width="0" style="2" hidden="1" customWidth="1"/>
    <col min="3079" max="3321" width="9.140625" style="2"/>
    <col min="3322" max="3322" width="17.42578125" style="2" customWidth="1"/>
    <col min="3323" max="3323" width="17.5703125" style="2" customWidth="1"/>
    <col min="3324" max="3324" width="13.28515625" style="2" customWidth="1"/>
    <col min="3325" max="3325" width="13.5703125" style="2" customWidth="1"/>
    <col min="3326" max="3326" width="14.7109375" style="2" customWidth="1"/>
    <col min="3327" max="3327" width="16.5703125" style="2" customWidth="1"/>
    <col min="3328" max="3328" width="18.85546875" style="2" customWidth="1"/>
    <col min="3329" max="3334" width="0" style="2" hidden="1" customWidth="1"/>
    <col min="3335" max="3577" width="9.140625" style="2"/>
    <col min="3578" max="3578" width="17.42578125" style="2" customWidth="1"/>
    <col min="3579" max="3579" width="17.5703125" style="2" customWidth="1"/>
    <col min="3580" max="3580" width="13.28515625" style="2" customWidth="1"/>
    <col min="3581" max="3581" width="13.5703125" style="2" customWidth="1"/>
    <col min="3582" max="3582" width="14.7109375" style="2" customWidth="1"/>
    <col min="3583" max="3583" width="16.5703125" style="2" customWidth="1"/>
    <col min="3584" max="3584" width="18.85546875" style="2" customWidth="1"/>
    <col min="3585" max="3590" width="0" style="2" hidden="1" customWidth="1"/>
    <col min="3591" max="3833" width="9.140625" style="2"/>
    <col min="3834" max="3834" width="17.42578125" style="2" customWidth="1"/>
    <col min="3835" max="3835" width="17.5703125" style="2" customWidth="1"/>
    <col min="3836" max="3836" width="13.28515625" style="2" customWidth="1"/>
    <col min="3837" max="3837" width="13.5703125" style="2" customWidth="1"/>
    <col min="3838" max="3838" width="14.7109375" style="2" customWidth="1"/>
    <col min="3839" max="3839" width="16.5703125" style="2" customWidth="1"/>
    <col min="3840" max="3840" width="18.85546875" style="2" customWidth="1"/>
    <col min="3841" max="3846" width="0" style="2" hidden="1" customWidth="1"/>
    <col min="3847" max="4089" width="9.140625" style="2"/>
    <col min="4090" max="4090" width="17.42578125" style="2" customWidth="1"/>
    <col min="4091" max="4091" width="17.5703125" style="2" customWidth="1"/>
    <col min="4092" max="4092" width="13.28515625" style="2" customWidth="1"/>
    <col min="4093" max="4093" width="13.5703125" style="2" customWidth="1"/>
    <col min="4094" max="4094" width="14.7109375" style="2" customWidth="1"/>
    <col min="4095" max="4095" width="16.5703125" style="2" customWidth="1"/>
    <col min="4096" max="4096" width="18.85546875" style="2" customWidth="1"/>
    <col min="4097" max="4102" width="0" style="2" hidden="1" customWidth="1"/>
    <col min="4103" max="4345" width="9.140625" style="2"/>
    <col min="4346" max="4346" width="17.42578125" style="2" customWidth="1"/>
    <col min="4347" max="4347" width="17.5703125" style="2" customWidth="1"/>
    <col min="4348" max="4348" width="13.28515625" style="2" customWidth="1"/>
    <col min="4349" max="4349" width="13.5703125" style="2" customWidth="1"/>
    <col min="4350" max="4350" width="14.7109375" style="2" customWidth="1"/>
    <col min="4351" max="4351" width="16.5703125" style="2" customWidth="1"/>
    <col min="4352" max="4352" width="18.85546875" style="2" customWidth="1"/>
    <col min="4353" max="4358" width="0" style="2" hidden="1" customWidth="1"/>
    <col min="4359" max="4601" width="9.140625" style="2"/>
    <col min="4602" max="4602" width="17.42578125" style="2" customWidth="1"/>
    <col min="4603" max="4603" width="17.5703125" style="2" customWidth="1"/>
    <col min="4604" max="4604" width="13.28515625" style="2" customWidth="1"/>
    <col min="4605" max="4605" width="13.5703125" style="2" customWidth="1"/>
    <col min="4606" max="4606" width="14.7109375" style="2" customWidth="1"/>
    <col min="4607" max="4607" width="16.5703125" style="2" customWidth="1"/>
    <col min="4608" max="4608" width="18.85546875" style="2" customWidth="1"/>
    <col min="4609" max="4614" width="0" style="2" hidden="1" customWidth="1"/>
    <col min="4615" max="4857" width="9.140625" style="2"/>
    <col min="4858" max="4858" width="17.42578125" style="2" customWidth="1"/>
    <col min="4859" max="4859" width="17.5703125" style="2" customWidth="1"/>
    <col min="4860" max="4860" width="13.28515625" style="2" customWidth="1"/>
    <col min="4861" max="4861" width="13.5703125" style="2" customWidth="1"/>
    <col min="4862" max="4862" width="14.7109375" style="2" customWidth="1"/>
    <col min="4863" max="4863" width="16.5703125" style="2" customWidth="1"/>
    <col min="4864" max="4864" width="18.85546875" style="2" customWidth="1"/>
    <col min="4865" max="4870" width="0" style="2" hidden="1" customWidth="1"/>
    <col min="4871" max="5113" width="9.140625" style="2"/>
    <col min="5114" max="5114" width="17.42578125" style="2" customWidth="1"/>
    <col min="5115" max="5115" width="17.5703125" style="2" customWidth="1"/>
    <col min="5116" max="5116" width="13.28515625" style="2" customWidth="1"/>
    <col min="5117" max="5117" width="13.5703125" style="2" customWidth="1"/>
    <col min="5118" max="5118" width="14.7109375" style="2" customWidth="1"/>
    <col min="5119" max="5119" width="16.5703125" style="2" customWidth="1"/>
    <col min="5120" max="5120" width="18.85546875" style="2" customWidth="1"/>
    <col min="5121" max="5126" width="0" style="2" hidden="1" customWidth="1"/>
    <col min="5127" max="5369" width="9.140625" style="2"/>
    <col min="5370" max="5370" width="17.42578125" style="2" customWidth="1"/>
    <col min="5371" max="5371" width="17.5703125" style="2" customWidth="1"/>
    <col min="5372" max="5372" width="13.28515625" style="2" customWidth="1"/>
    <col min="5373" max="5373" width="13.5703125" style="2" customWidth="1"/>
    <col min="5374" max="5374" width="14.7109375" style="2" customWidth="1"/>
    <col min="5375" max="5375" width="16.5703125" style="2" customWidth="1"/>
    <col min="5376" max="5376" width="18.85546875" style="2" customWidth="1"/>
    <col min="5377" max="5382" width="0" style="2" hidden="1" customWidth="1"/>
    <col min="5383" max="5625" width="9.140625" style="2"/>
    <col min="5626" max="5626" width="17.42578125" style="2" customWidth="1"/>
    <col min="5627" max="5627" width="17.5703125" style="2" customWidth="1"/>
    <col min="5628" max="5628" width="13.28515625" style="2" customWidth="1"/>
    <col min="5629" max="5629" width="13.5703125" style="2" customWidth="1"/>
    <col min="5630" max="5630" width="14.7109375" style="2" customWidth="1"/>
    <col min="5631" max="5631" width="16.5703125" style="2" customWidth="1"/>
    <col min="5632" max="5632" width="18.85546875" style="2" customWidth="1"/>
    <col min="5633" max="5638" width="0" style="2" hidden="1" customWidth="1"/>
    <col min="5639" max="5881" width="9.140625" style="2"/>
    <col min="5882" max="5882" width="17.42578125" style="2" customWidth="1"/>
    <col min="5883" max="5883" width="17.5703125" style="2" customWidth="1"/>
    <col min="5884" max="5884" width="13.28515625" style="2" customWidth="1"/>
    <col min="5885" max="5885" width="13.5703125" style="2" customWidth="1"/>
    <col min="5886" max="5886" width="14.7109375" style="2" customWidth="1"/>
    <col min="5887" max="5887" width="16.5703125" style="2" customWidth="1"/>
    <col min="5888" max="5888" width="18.85546875" style="2" customWidth="1"/>
    <col min="5889" max="5894" width="0" style="2" hidden="1" customWidth="1"/>
    <col min="5895" max="6137" width="9.140625" style="2"/>
    <col min="6138" max="6138" width="17.42578125" style="2" customWidth="1"/>
    <col min="6139" max="6139" width="17.5703125" style="2" customWidth="1"/>
    <col min="6140" max="6140" width="13.28515625" style="2" customWidth="1"/>
    <col min="6141" max="6141" width="13.5703125" style="2" customWidth="1"/>
    <col min="6142" max="6142" width="14.7109375" style="2" customWidth="1"/>
    <col min="6143" max="6143" width="16.5703125" style="2" customWidth="1"/>
    <col min="6144" max="6144" width="18.85546875" style="2" customWidth="1"/>
    <col min="6145" max="6150" width="0" style="2" hidden="1" customWidth="1"/>
    <col min="6151" max="6393" width="9.140625" style="2"/>
    <col min="6394" max="6394" width="17.42578125" style="2" customWidth="1"/>
    <col min="6395" max="6395" width="17.5703125" style="2" customWidth="1"/>
    <col min="6396" max="6396" width="13.28515625" style="2" customWidth="1"/>
    <col min="6397" max="6397" width="13.5703125" style="2" customWidth="1"/>
    <col min="6398" max="6398" width="14.7109375" style="2" customWidth="1"/>
    <col min="6399" max="6399" width="16.5703125" style="2" customWidth="1"/>
    <col min="6400" max="6400" width="18.85546875" style="2" customWidth="1"/>
    <col min="6401" max="6406" width="0" style="2" hidden="1" customWidth="1"/>
    <col min="6407" max="6649" width="9.140625" style="2"/>
    <col min="6650" max="6650" width="17.42578125" style="2" customWidth="1"/>
    <col min="6651" max="6651" width="17.5703125" style="2" customWidth="1"/>
    <col min="6652" max="6652" width="13.28515625" style="2" customWidth="1"/>
    <col min="6653" max="6653" width="13.5703125" style="2" customWidth="1"/>
    <col min="6654" max="6654" width="14.7109375" style="2" customWidth="1"/>
    <col min="6655" max="6655" width="16.5703125" style="2" customWidth="1"/>
    <col min="6656" max="6656" width="18.85546875" style="2" customWidth="1"/>
    <col min="6657" max="6662" width="0" style="2" hidden="1" customWidth="1"/>
    <col min="6663" max="6905" width="9.140625" style="2"/>
    <col min="6906" max="6906" width="17.42578125" style="2" customWidth="1"/>
    <col min="6907" max="6907" width="17.5703125" style="2" customWidth="1"/>
    <col min="6908" max="6908" width="13.28515625" style="2" customWidth="1"/>
    <col min="6909" max="6909" width="13.5703125" style="2" customWidth="1"/>
    <col min="6910" max="6910" width="14.7109375" style="2" customWidth="1"/>
    <col min="6911" max="6911" width="16.5703125" style="2" customWidth="1"/>
    <col min="6912" max="6912" width="18.85546875" style="2" customWidth="1"/>
    <col min="6913" max="6918" width="0" style="2" hidden="1" customWidth="1"/>
    <col min="6919" max="7161" width="9.140625" style="2"/>
    <col min="7162" max="7162" width="17.42578125" style="2" customWidth="1"/>
    <col min="7163" max="7163" width="17.5703125" style="2" customWidth="1"/>
    <col min="7164" max="7164" width="13.28515625" style="2" customWidth="1"/>
    <col min="7165" max="7165" width="13.5703125" style="2" customWidth="1"/>
    <col min="7166" max="7166" width="14.7109375" style="2" customWidth="1"/>
    <col min="7167" max="7167" width="16.5703125" style="2" customWidth="1"/>
    <col min="7168" max="7168" width="18.85546875" style="2" customWidth="1"/>
    <col min="7169" max="7174" width="0" style="2" hidden="1" customWidth="1"/>
    <col min="7175" max="7417" width="9.140625" style="2"/>
    <col min="7418" max="7418" width="17.42578125" style="2" customWidth="1"/>
    <col min="7419" max="7419" width="17.5703125" style="2" customWidth="1"/>
    <col min="7420" max="7420" width="13.28515625" style="2" customWidth="1"/>
    <col min="7421" max="7421" width="13.5703125" style="2" customWidth="1"/>
    <col min="7422" max="7422" width="14.7109375" style="2" customWidth="1"/>
    <col min="7423" max="7423" width="16.5703125" style="2" customWidth="1"/>
    <col min="7424" max="7424" width="18.85546875" style="2" customWidth="1"/>
    <col min="7425" max="7430" width="0" style="2" hidden="1" customWidth="1"/>
    <col min="7431" max="7673" width="9.140625" style="2"/>
    <col min="7674" max="7674" width="17.42578125" style="2" customWidth="1"/>
    <col min="7675" max="7675" width="17.5703125" style="2" customWidth="1"/>
    <col min="7676" max="7676" width="13.28515625" style="2" customWidth="1"/>
    <col min="7677" max="7677" width="13.5703125" style="2" customWidth="1"/>
    <col min="7678" max="7678" width="14.7109375" style="2" customWidth="1"/>
    <col min="7679" max="7679" width="16.5703125" style="2" customWidth="1"/>
    <col min="7680" max="7680" width="18.85546875" style="2" customWidth="1"/>
    <col min="7681" max="7686" width="0" style="2" hidden="1" customWidth="1"/>
    <col min="7687" max="7929" width="9.140625" style="2"/>
    <col min="7930" max="7930" width="17.42578125" style="2" customWidth="1"/>
    <col min="7931" max="7931" width="17.5703125" style="2" customWidth="1"/>
    <col min="7932" max="7932" width="13.28515625" style="2" customWidth="1"/>
    <col min="7933" max="7933" width="13.5703125" style="2" customWidth="1"/>
    <col min="7934" max="7934" width="14.7109375" style="2" customWidth="1"/>
    <col min="7935" max="7935" width="16.5703125" style="2" customWidth="1"/>
    <col min="7936" max="7936" width="18.85546875" style="2" customWidth="1"/>
    <col min="7937" max="7942" width="0" style="2" hidden="1" customWidth="1"/>
    <col min="7943" max="8185" width="9.140625" style="2"/>
    <col min="8186" max="8186" width="17.42578125" style="2" customWidth="1"/>
    <col min="8187" max="8187" width="17.5703125" style="2" customWidth="1"/>
    <col min="8188" max="8188" width="13.28515625" style="2" customWidth="1"/>
    <col min="8189" max="8189" width="13.5703125" style="2" customWidth="1"/>
    <col min="8190" max="8190" width="14.7109375" style="2" customWidth="1"/>
    <col min="8191" max="8191" width="16.5703125" style="2" customWidth="1"/>
    <col min="8192" max="8192" width="18.85546875" style="2" customWidth="1"/>
    <col min="8193" max="8198" width="0" style="2" hidden="1" customWidth="1"/>
    <col min="8199" max="8441" width="9.140625" style="2"/>
    <col min="8442" max="8442" width="17.42578125" style="2" customWidth="1"/>
    <col min="8443" max="8443" width="17.5703125" style="2" customWidth="1"/>
    <col min="8444" max="8444" width="13.28515625" style="2" customWidth="1"/>
    <col min="8445" max="8445" width="13.5703125" style="2" customWidth="1"/>
    <col min="8446" max="8446" width="14.7109375" style="2" customWidth="1"/>
    <col min="8447" max="8447" width="16.5703125" style="2" customWidth="1"/>
    <col min="8448" max="8448" width="18.85546875" style="2" customWidth="1"/>
    <col min="8449" max="8454" width="0" style="2" hidden="1" customWidth="1"/>
    <col min="8455" max="8697" width="9.140625" style="2"/>
    <col min="8698" max="8698" width="17.42578125" style="2" customWidth="1"/>
    <col min="8699" max="8699" width="17.5703125" style="2" customWidth="1"/>
    <col min="8700" max="8700" width="13.28515625" style="2" customWidth="1"/>
    <col min="8701" max="8701" width="13.5703125" style="2" customWidth="1"/>
    <col min="8702" max="8702" width="14.7109375" style="2" customWidth="1"/>
    <col min="8703" max="8703" width="16.5703125" style="2" customWidth="1"/>
    <col min="8704" max="8704" width="18.85546875" style="2" customWidth="1"/>
    <col min="8705" max="8710" width="0" style="2" hidden="1" customWidth="1"/>
    <col min="8711" max="8953" width="9.140625" style="2"/>
    <col min="8954" max="8954" width="17.42578125" style="2" customWidth="1"/>
    <col min="8955" max="8955" width="17.5703125" style="2" customWidth="1"/>
    <col min="8956" max="8956" width="13.28515625" style="2" customWidth="1"/>
    <col min="8957" max="8957" width="13.5703125" style="2" customWidth="1"/>
    <col min="8958" max="8958" width="14.7109375" style="2" customWidth="1"/>
    <col min="8959" max="8959" width="16.5703125" style="2" customWidth="1"/>
    <col min="8960" max="8960" width="18.85546875" style="2" customWidth="1"/>
    <col min="8961" max="8966" width="0" style="2" hidden="1" customWidth="1"/>
    <col min="8967" max="9209" width="9.140625" style="2"/>
    <col min="9210" max="9210" width="17.42578125" style="2" customWidth="1"/>
    <col min="9211" max="9211" width="17.5703125" style="2" customWidth="1"/>
    <col min="9212" max="9212" width="13.28515625" style="2" customWidth="1"/>
    <col min="9213" max="9213" width="13.5703125" style="2" customWidth="1"/>
    <col min="9214" max="9214" width="14.7109375" style="2" customWidth="1"/>
    <col min="9215" max="9215" width="16.5703125" style="2" customWidth="1"/>
    <col min="9216" max="9216" width="18.85546875" style="2" customWidth="1"/>
    <col min="9217" max="9222" width="0" style="2" hidden="1" customWidth="1"/>
    <col min="9223" max="9465" width="9.140625" style="2"/>
    <col min="9466" max="9466" width="17.42578125" style="2" customWidth="1"/>
    <col min="9467" max="9467" width="17.5703125" style="2" customWidth="1"/>
    <col min="9468" max="9468" width="13.28515625" style="2" customWidth="1"/>
    <col min="9469" max="9469" width="13.5703125" style="2" customWidth="1"/>
    <col min="9470" max="9470" width="14.7109375" style="2" customWidth="1"/>
    <col min="9471" max="9471" width="16.5703125" style="2" customWidth="1"/>
    <col min="9472" max="9472" width="18.85546875" style="2" customWidth="1"/>
    <col min="9473" max="9478" width="0" style="2" hidden="1" customWidth="1"/>
    <col min="9479" max="9721" width="9.140625" style="2"/>
    <col min="9722" max="9722" width="17.42578125" style="2" customWidth="1"/>
    <col min="9723" max="9723" width="17.5703125" style="2" customWidth="1"/>
    <col min="9724" max="9724" width="13.28515625" style="2" customWidth="1"/>
    <col min="9725" max="9725" width="13.5703125" style="2" customWidth="1"/>
    <col min="9726" max="9726" width="14.7109375" style="2" customWidth="1"/>
    <col min="9727" max="9727" width="16.5703125" style="2" customWidth="1"/>
    <col min="9728" max="9728" width="18.85546875" style="2" customWidth="1"/>
    <col min="9729" max="9734" width="0" style="2" hidden="1" customWidth="1"/>
    <col min="9735" max="9977" width="9.140625" style="2"/>
    <col min="9978" max="9978" width="17.42578125" style="2" customWidth="1"/>
    <col min="9979" max="9979" width="17.5703125" style="2" customWidth="1"/>
    <col min="9980" max="9980" width="13.28515625" style="2" customWidth="1"/>
    <col min="9981" max="9981" width="13.5703125" style="2" customWidth="1"/>
    <col min="9982" max="9982" width="14.7109375" style="2" customWidth="1"/>
    <col min="9983" max="9983" width="16.5703125" style="2" customWidth="1"/>
    <col min="9984" max="9984" width="18.85546875" style="2" customWidth="1"/>
    <col min="9985" max="9990" width="0" style="2" hidden="1" customWidth="1"/>
    <col min="9991" max="10233" width="9.140625" style="2"/>
    <col min="10234" max="10234" width="17.42578125" style="2" customWidth="1"/>
    <col min="10235" max="10235" width="17.5703125" style="2" customWidth="1"/>
    <col min="10236" max="10236" width="13.28515625" style="2" customWidth="1"/>
    <col min="10237" max="10237" width="13.5703125" style="2" customWidth="1"/>
    <col min="10238" max="10238" width="14.7109375" style="2" customWidth="1"/>
    <col min="10239" max="10239" width="16.5703125" style="2" customWidth="1"/>
    <col min="10240" max="10240" width="18.85546875" style="2" customWidth="1"/>
    <col min="10241" max="10246" width="0" style="2" hidden="1" customWidth="1"/>
    <col min="10247" max="10489" width="9.140625" style="2"/>
    <col min="10490" max="10490" width="17.42578125" style="2" customWidth="1"/>
    <col min="10491" max="10491" width="17.5703125" style="2" customWidth="1"/>
    <col min="10492" max="10492" width="13.28515625" style="2" customWidth="1"/>
    <col min="10493" max="10493" width="13.5703125" style="2" customWidth="1"/>
    <col min="10494" max="10494" width="14.7109375" style="2" customWidth="1"/>
    <col min="10495" max="10495" width="16.5703125" style="2" customWidth="1"/>
    <col min="10496" max="10496" width="18.85546875" style="2" customWidth="1"/>
    <col min="10497" max="10502" width="0" style="2" hidden="1" customWidth="1"/>
    <col min="10503" max="10745" width="9.140625" style="2"/>
    <col min="10746" max="10746" width="17.42578125" style="2" customWidth="1"/>
    <col min="10747" max="10747" width="17.5703125" style="2" customWidth="1"/>
    <col min="10748" max="10748" width="13.28515625" style="2" customWidth="1"/>
    <col min="10749" max="10749" width="13.5703125" style="2" customWidth="1"/>
    <col min="10750" max="10750" width="14.7109375" style="2" customWidth="1"/>
    <col min="10751" max="10751" width="16.5703125" style="2" customWidth="1"/>
    <col min="10752" max="10752" width="18.85546875" style="2" customWidth="1"/>
    <col min="10753" max="10758" width="0" style="2" hidden="1" customWidth="1"/>
    <col min="10759" max="11001" width="9.140625" style="2"/>
    <col min="11002" max="11002" width="17.42578125" style="2" customWidth="1"/>
    <col min="11003" max="11003" width="17.5703125" style="2" customWidth="1"/>
    <col min="11004" max="11004" width="13.28515625" style="2" customWidth="1"/>
    <col min="11005" max="11005" width="13.5703125" style="2" customWidth="1"/>
    <col min="11006" max="11006" width="14.7109375" style="2" customWidth="1"/>
    <col min="11007" max="11007" width="16.5703125" style="2" customWidth="1"/>
    <col min="11008" max="11008" width="18.85546875" style="2" customWidth="1"/>
    <col min="11009" max="11014" width="0" style="2" hidden="1" customWidth="1"/>
    <col min="11015" max="11257" width="9.140625" style="2"/>
    <col min="11258" max="11258" width="17.42578125" style="2" customWidth="1"/>
    <col min="11259" max="11259" width="17.5703125" style="2" customWidth="1"/>
    <col min="11260" max="11260" width="13.28515625" style="2" customWidth="1"/>
    <col min="11261" max="11261" width="13.5703125" style="2" customWidth="1"/>
    <col min="11262" max="11262" width="14.7109375" style="2" customWidth="1"/>
    <col min="11263" max="11263" width="16.5703125" style="2" customWidth="1"/>
    <col min="11264" max="11264" width="18.85546875" style="2" customWidth="1"/>
    <col min="11265" max="11270" width="0" style="2" hidden="1" customWidth="1"/>
    <col min="11271" max="11513" width="9.140625" style="2"/>
    <col min="11514" max="11514" width="17.42578125" style="2" customWidth="1"/>
    <col min="11515" max="11515" width="17.5703125" style="2" customWidth="1"/>
    <col min="11516" max="11516" width="13.28515625" style="2" customWidth="1"/>
    <col min="11517" max="11517" width="13.5703125" style="2" customWidth="1"/>
    <col min="11518" max="11518" width="14.7109375" style="2" customWidth="1"/>
    <col min="11519" max="11519" width="16.5703125" style="2" customWidth="1"/>
    <col min="11520" max="11520" width="18.85546875" style="2" customWidth="1"/>
    <col min="11521" max="11526" width="0" style="2" hidden="1" customWidth="1"/>
    <col min="11527" max="11769" width="9.140625" style="2"/>
    <col min="11770" max="11770" width="17.42578125" style="2" customWidth="1"/>
    <col min="11771" max="11771" width="17.5703125" style="2" customWidth="1"/>
    <col min="11772" max="11772" width="13.28515625" style="2" customWidth="1"/>
    <col min="11773" max="11773" width="13.5703125" style="2" customWidth="1"/>
    <col min="11774" max="11774" width="14.7109375" style="2" customWidth="1"/>
    <col min="11775" max="11775" width="16.5703125" style="2" customWidth="1"/>
    <col min="11776" max="11776" width="18.85546875" style="2" customWidth="1"/>
    <col min="11777" max="11782" width="0" style="2" hidden="1" customWidth="1"/>
    <col min="11783" max="12025" width="9.140625" style="2"/>
    <col min="12026" max="12026" width="17.42578125" style="2" customWidth="1"/>
    <col min="12027" max="12027" width="17.5703125" style="2" customWidth="1"/>
    <col min="12028" max="12028" width="13.28515625" style="2" customWidth="1"/>
    <col min="12029" max="12029" width="13.5703125" style="2" customWidth="1"/>
    <col min="12030" max="12030" width="14.7109375" style="2" customWidth="1"/>
    <col min="12031" max="12031" width="16.5703125" style="2" customWidth="1"/>
    <col min="12032" max="12032" width="18.85546875" style="2" customWidth="1"/>
    <col min="12033" max="12038" width="0" style="2" hidden="1" customWidth="1"/>
    <col min="12039" max="12281" width="9.140625" style="2"/>
    <col min="12282" max="12282" width="17.42578125" style="2" customWidth="1"/>
    <col min="12283" max="12283" width="17.5703125" style="2" customWidth="1"/>
    <col min="12284" max="12284" width="13.28515625" style="2" customWidth="1"/>
    <col min="12285" max="12285" width="13.5703125" style="2" customWidth="1"/>
    <col min="12286" max="12286" width="14.7109375" style="2" customWidth="1"/>
    <col min="12287" max="12287" width="16.5703125" style="2" customWidth="1"/>
    <col min="12288" max="12288" width="18.85546875" style="2" customWidth="1"/>
    <col min="12289" max="12294" width="0" style="2" hidden="1" customWidth="1"/>
    <col min="12295" max="12537" width="9.140625" style="2"/>
    <col min="12538" max="12538" width="17.42578125" style="2" customWidth="1"/>
    <col min="12539" max="12539" width="17.5703125" style="2" customWidth="1"/>
    <col min="12540" max="12540" width="13.28515625" style="2" customWidth="1"/>
    <col min="12541" max="12541" width="13.5703125" style="2" customWidth="1"/>
    <col min="12542" max="12542" width="14.7109375" style="2" customWidth="1"/>
    <col min="12543" max="12543" width="16.5703125" style="2" customWidth="1"/>
    <col min="12544" max="12544" width="18.85546875" style="2" customWidth="1"/>
    <col min="12545" max="12550" width="0" style="2" hidden="1" customWidth="1"/>
    <col min="12551" max="12793" width="9.140625" style="2"/>
    <col min="12794" max="12794" width="17.42578125" style="2" customWidth="1"/>
    <col min="12795" max="12795" width="17.5703125" style="2" customWidth="1"/>
    <col min="12796" max="12796" width="13.28515625" style="2" customWidth="1"/>
    <col min="12797" max="12797" width="13.5703125" style="2" customWidth="1"/>
    <col min="12798" max="12798" width="14.7109375" style="2" customWidth="1"/>
    <col min="12799" max="12799" width="16.5703125" style="2" customWidth="1"/>
    <col min="12800" max="12800" width="18.85546875" style="2" customWidth="1"/>
    <col min="12801" max="12806" width="0" style="2" hidden="1" customWidth="1"/>
    <col min="12807" max="13049" width="9.140625" style="2"/>
    <col min="13050" max="13050" width="17.42578125" style="2" customWidth="1"/>
    <col min="13051" max="13051" width="17.5703125" style="2" customWidth="1"/>
    <col min="13052" max="13052" width="13.28515625" style="2" customWidth="1"/>
    <col min="13053" max="13053" width="13.5703125" style="2" customWidth="1"/>
    <col min="13054" max="13054" width="14.7109375" style="2" customWidth="1"/>
    <col min="13055" max="13055" width="16.5703125" style="2" customWidth="1"/>
    <col min="13056" max="13056" width="18.85546875" style="2" customWidth="1"/>
    <col min="13057" max="13062" width="0" style="2" hidden="1" customWidth="1"/>
    <col min="13063" max="13305" width="9.140625" style="2"/>
    <col min="13306" max="13306" width="17.42578125" style="2" customWidth="1"/>
    <col min="13307" max="13307" width="17.5703125" style="2" customWidth="1"/>
    <col min="13308" max="13308" width="13.28515625" style="2" customWidth="1"/>
    <col min="13309" max="13309" width="13.5703125" style="2" customWidth="1"/>
    <col min="13310" max="13310" width="14.7109375" style="2" customWidth="1"/>
    <col min="13311" max="13311" width="16.5703125" style="2" customWidth="1"/>
    <col min="13312" max="13312" width="18.85546875" style="2" customWidth="1"/>
    <col min="13313" max="13318" width="0" style="2" hidden="1" customWidth="1"/>
    <col min="13319" max="13561" width="9.140625" style="2"/>
    <col min="13562" max="13562" width="17.42578125" style="2" customWidth="1"/>
    <col min="13563" max="13563" width="17.5703125" style="2" customWidth="1"/>
    <col min="13564" max="13564" width="13.28515625" style="2" customWidth="1"/>
    <col min="13565" max="13565" width="13.5703125" style="2" customWidth="1"/>
    <col min="13566" max="13566" width="14.7109375" style="2" customWidth="1"/>
    <col min="13567" max="13567" width="16.5703125" style="2" customWidth="1"/>
    <col min="13568" max="13568" width="18.85546875" style="2" customWidth="1"/>
    <col min="13569" max="13574" width="0" style="2" hidden="1" customWidth="1"/>
    <col min="13575" max="13817" width="9.140625" style="2"/>
    <col min="13818" max="13818" width="17.42578125" style="2" customWidth="1"/>
    <col min="13819" max="13819" width="17.5703125" style="2" customWidth="1"/>
    <col min="13820" max="13820" width="13.28515625" style="2" customWidth="1"/>
    <col min="13821" max="13821" width="13.5703125" style="2" customWidth="1"/>
    <col min="13822" max="13822" width="14.7109375" style="2" customWidth="1"/>
    <col min="13823" max="13823" width="16.5703125" style="2" customWidth="1"/>
    <col min="13824" max="13824" width="18.85546875" style="2" customWidth="1"/>
    <col min="13825" max="13830" width="0" style="2" hidden="1" customWidth="1"/>
    <col min="13831" max="14073" width="9.140625" style="2"/>
    <col min="14074" max="14074" width="17.42578125" style="2" customWidth="1"/>
    <col min="14075" max="14075" width="17.5703125" style="2" customWidth="1"/>
    <col min="14076" max="14076" width="13.28515625" style="2" customWidth="1"/>
    <col min="14077" max="14077" width="13.5703125" style="2" customWidth="1"/>
    <col min="14078" max="14078" width="14.7109375" style="2" customWidth="1"/>
    <col min="14079" max="14079" width="16.5703125" style="2" customWidth="1"/>
    <col min="14080" max="14080" width="18.85546875" style="2" customWidth="1"/>
    <col min="14081" max="14086" width="0" style="2" hidden="1" customWidth="1"/>
    <col min="14087" max="14329" width="9.140625" style="2"/>
    <col min="14330" max="14330" width="17.42578125" style="2" customWidth="1"/>
    <col min="14331" max="14331" width="17.5703125" style="2" customWidth="1"/>
    <col min="14332" max="14332" width="13.28515625" style="2" customWidth="1"/>
    <col min="14333" max="14333" width="13.5703125" style="2" customWidth="1"/>
    <col min="14334" max="14334" width="14.7109375" style="2" customWidth="1"/>
    <col min="14335" max="14335" width="16.5703125" style="2" customWidth="1"/>
    <col min="14336" max="14336" width="18.85546875" style="2" customWidth="1"/>
    <col min="14337" max="14342" width="0" style="2" hidden="1" customWidth="1"/>
    <col min="14343" max="14585" width="9.140625" style="2"/>
    <col min="14586" max="14586" width="17.42578125" style="2" customWidth="1"/>
    <col min="14587" max="14587" width="17.5703125" style="2" customWidth="1"/>
    <col min="14588" max="14588" width="13.28515625" style="2" customWidth="1"/>
    <col min="14589" max="14589" width="13.5703125" style="2" customWidth="1"/>
    <col min="14590" max="14590" width="14.7109375" style="2" customWidth="1"/>
    <col min="14591" max="14591" width="16.5703125" style="2" customWidth="1"/>
    <col min="14592" max="14592" width="18.85546875" style="2" customWidth="1"/>
    <col min="14593" max="14598" width="0" style="2" hidden="1" customWidth="1"/>
    <col min="14599" max="14841" width="9.140625" style="2"/>
    <col min="14842" max="14842" width="17.42578125" style="2" customWidth="1"/>
    <col min="14843" max="14843" width="17.5703125" style="2" customWidth="1"/>
    <col min="14844" max="14844" width="13.28515625" style="2" customWidth="1"/>
    <col min="14845" max="14845" width="13.5703125" style="2" customWidth="1"/>
    <col min="14846" max="14846" width="14.7109375" style="2" customWidth="1"/>
    <col min="14847" max="14847" width="16.5703125" style="2" customWidth="1"/>
    <col min="14848" max="14848" width="18.85546875" style="2" customWidth="1"/>
    <col min="14849" max="14854" width="0" style="2" hidden="1" customWidth="1"/>
    <col min="14855" max="15097" width="9.140625" style="2"/>
    <col min="15098" max="15098" width="17.42578125" style="2" customWidth="1"/>
    <col min="15099" max="15099" width="17.5703125" style="2" customWidth="1"/>
    <col min="15100" max="15100" width="13.28515625" style="2" customWidth="1"/>
    <col min="15101" max="15101" width="13.5703125" style="2" customWidth="1"/>
    <col min="15102" max="15102" width="14.7109375" style="2" customWidth="1"/>
    <col min="15103" max="15103" width="16.5703125" style="2" customWidth="1"/>
    <col min="15104" max="15104" width="18.85546875" style="2" customWidth="1"/>
    <col min="15105" max="15110" width="0" style="2" hidden="1" customWidth="1"/>
    <col min="15111" max="15353" width="9.140625" style="2"/>
    <col min="15354" max="15354" width="17.42578125" style="2" customWidth="1"/>
    <col min="15355" max="15355" width="17.5703125" style="2" customWidth="1"/>
    <col min="15356" max="15356" width="13.28515625" style="2" customWidth="1"/>
    <col min="15357" max="15357" width="13.5703125" style="2" customWidth="1"/>
    <col min="15358" max="15358" width="14.7109375" style="2" customWidth="1"/>
    <col min="15359" max="15359" width="16.5703125" style="2" customWidth="1"/>
    <col min="15360" max="15360" width="18.85546875" style="2" customWidth="1"/>
    <col min="15361" max="15366" width="0" style="2" hidden="1" customWidth="1"/>
    <col min="15367" max="15609" width="9.140625" style="2"/>
    <col min="15610" max="15610" width="17.42578125" style="2" customWidth="1"/>
    <col min="15611" max="15611" width="17.5703125" style="2" customWidth="1"/>
    <col min="15612" max="15612" width="13.28515625" style="2" customWidth="1"/>
    <col min="15613" max="15613" width="13.5703125" style="2" customWidth="1"/>
    <col min="15614" max="15614" width="14.7109375" style="2" customWidth="1"/>
    <col min="15615" max="15615" width="16.5703125" style="2" customWidth="1"/>
    <col min="15616" max="15616" width="18.85546875" style="2" customWidth="1"/>
    <col min="15617" max="15622" width="0" style="2" hidden="1" customWidth="1"/>
    <col min="15623" max="15865" width="9.140625" style="2"/>
    <col min="15866" max="15866" width="17.42578125" style="2" customWidth="1"/>
    <col min="15867" max="15867" width="17.5703125" style="2" customWidth="1"/>
    <col min="15868" max="15868" width="13.28515625" style="2" customWidth="1"/>
    <col min="15869" max="15869" width="13.5703125" style="2" customWidth="1"/>
    <col min="15870" max="15870" width="14.7109375" style="2" customWidth="1"/>
    <col min="15871" max="15871" width="16.5703125" style="2" customWidth="1"/>
    <col min="15872" max="15872" width="18.85546875" style="2" customWidth="1"/>
    <col min="15873" max="15878" width="0" style="2" hidden="1" customWidth="1"/>
    <col min="15879" max="16121" width="9.140625" style="2"/>
    <col min="16122" max="16122" width="17.42578125" style="2" customWidth="1"/>
    <col min="16123" max="16123" width="17.5703125" style="2" customWidth="1"/>
    <col min="16124" max="16124" width="13.28515625" style="2" customWidth="1"/>
    <col min="16125" max="16125" width="13.5703125" style="2" customWidth="1"/>
    <col min="16126" max="16126" width="14.7109375" style="2" customWidth="1"/>
    <col min="16127" max="16127" width="16.5703125" style="2" customWidth="1"/>
    <col min="16128" max="16128" width="18.85546875" style="2" customWidth="1"/>
    <col min="16129" max="16134" width="0" style="2" hidden="1" customWidth="1"/>
    <col min="16135" max="16384" width="9.140625" style="2"/>
  </cols>
  <sheetData>
    <row r="1" spans="1:6" ht="20.25">
      <c r="A1" s="158" t="s">
        <v>1</v>
      </c>
      <c r="B1" s="158"/>
      <c r="C1" s="158"/>
      <c r="D1" s="158"/>
      <c r="E1" s="158"/>
      <c r="F1" s="158"/>
    </row>
    <row r="3" spans="1:6" ht="72.75" customHeight="1">
      <c r="A3" s="158" t="s">
        <v>683</v>
      </c>
      <c r="B3" s="158"/>
      <c r="C3" s="158"/>
      <c r="D3" s="158"/>
      <c r="E3" s="158"/>
      <c r="F3" s="158"/>
    </row>
    <row r="4" spans="1:6">
      <c r="A4" s="3"/>
      <c r="B4" s="3"/>
      <c r="C4" s="3"/>
      <c r="D4" s="4"/>
      <c r="E4" s="5"/>
      <c r="F4" s="5"/>
    </row>
    <row r="5" spans="1:6">
      <c r="A5" s="3"/>
      <c r="B5" s="3"/>
      <c r="C5" s="3"/>
      <c r="D5" s="4"/>
      <c r="E5" s="5"/>
      <c r="F5" s="5"/>
    </row>
    <row r="6" spans="1:6" ht="15.75" customHeight="1">
      <c r="A6" s="159" t="s">
        <v>0</v>
      </c>
      <c r="B6" s="160" t="s">
        <v>673</v>
      </c>
      <c r="C6" s="160" t="s">
        <v>674</v>
      </c>
      <c r="D6" s="159" t="s">
        <v>675</v>
      </c>
      <c r="E6" s="163" t="s">
        <v>9</v>
      </c>
      <c r="F6" s="164" t="s">
        <v>684</v>
      </c>
    </row>
    <row r="7" spans="1:6" ht="15.75" customHeight="1">
      <c r="A7" s="159"/>
      <c r="B7" s="161"/>
      <c r="C7" s="161"/>
      <c r="D7" s="159"/>
      <c r="E7" s="163"/>
      <c r="F7" s="164"/>
    </row>
    <row r="8" spans="1:6" ht="144.75" customHeight="1">
      <c r="A8" s="159"/>
      <c r="B8" s="162"/>
      <c r="C8" s="162"/>
      <c r="D8" s="159"/>
      <c r="E8" s="163"/>
      <c r="F8" s="164"/>
    </row>
    <row r="9" spans="1:6" s="8" customFormat="1" ht="39.950000000000003" customHeight="1">
      <c r="A9" s="6">
        <v>1</v>
      </c>
      <c r="B9" s="149" t="s">
        <v>676</v>
      </c>
      <c r="C9" s="6" t="s">
        <v>677</v>
      </c>
      <c r="D9" s="6">
        <v>28</v>
      </c>
      <c r="E9" s="7">
        <v>15133</v>
      </c>
      <c r="F9" s="7">
        <v>3620</v>
      </c>
    </row>
    <row r="10" spans="1:6" s="12" customFormat="1" ht="39.950000000000003" customHeight="1">
      <c r="A10" s="6">
        <v>2</v>
      </c>
      <c r="B10" s="150"/>
      <c r="C10" s="6" t="s">
        <v>678</v>
      </c>
      <c r="D10" s="9">
        <v>17</v>
      </c>
      <c r="E10" s="10">
        <v>11025</v>
      </c>
      <c r="F10" s="7">
        <v>3579</v>
      </c>
    </row>
    <row r="11" spans="1:6" s="15" customFormat="1" ht="39.950000000000003" customHeight="1">
      <c r="A11" s="6">
        <v>3</v>
      </c>
      <c r="B11" s="150"/>
      <c r="C11" s="6" t="s">
        <v>679</v>
      </c>
      <c r="D11" s="13">
        <v>21</v>
      </c>
      <c r="E11" s="14">
        <v>14167</v>
      </c>
      <c r="F11" s="7">
        <v>4210</v>
      </c>
    </row>
    <row r="12" spans="1:6" ht="39.950000000000003" customHeight="1">
      <c r="A12" s="6">
        <v>4</v>
      </c>
      <c r="B12" s="151"/>
      <c r="C12" s="6" t="s">
        <v>680</v>
      </c>
      <c r="D12" s="16">
        <v>39</v>
      </c>
      <c r="E12" s="17">
        <v>19810</v>
      </c>
      <c r="F12" s="7">
        <v>4028</v>
      </c>
    </row>
    <row r="13" spans="1:6" ht="39.950000000000003" customHeight="1">
      <c r="A13" s="155" t="s">
        <v>84</v>
      </c>
      <c r="B13" s="156"/>
      <c r="C13" s="157"/>
      <c r="D13" s="19">
        <f t="shared" ref="D13:F13" si="0">SUM(D9:D12)</f>
        <v>105</v>
      </c>
      <c r="E13" s="20">
        <f t="shared" si="0"/>
        <v>60135</v>
      </c>
      <c r="F13" s="21">
        <f t="shared" si="0"/>
        <v>15437</v>
      </c>
    </row>
    <row r="14" spans="1:6" ht="39.950000000000003" customHeight="1">
      <c r="A14" s="6">
        <v>1</v>
      </c>
      <c r="B14" s="149" t="s">
        <v>681</v>
      </c>
      <c r="C14" s="6" t="s">
        <v>677</v>
      </c>
      <c r="D14" s="6">
        <v>41</v>
      </c>
      <c r="E14" s="6">
        <v>19929</v>
      </c>
      <c r="F14" s="22">
        <v>8391</v>
      </c>
    </row>
    <row r="15" spans="1:6" ht="39.950000000000003" customHeight="1">
      <c r="A15" s="6">
        <v>2</v>
      </c>
      <c r="B15" s="150"/>
      <c r="C15" s="6" t="s">
        <v>678</v>
      </c>
      <c r="D15" s="23">
        <v>32</v>
      </c>
      <c r="E15" s="24">
        <v>22300</v>
      </c>
      <c r="F15" s="25">
        <v>9971</v>
      </c>
    </row>
    <row r="16" spans="1:6" ht="39.950000000000003" customHeight="1">
      <c r="A16" s="6">
        <v>3</v>
      </c>
      <c r="B16" s="150"/>
      <c r="C16" s="6" t="s">
        <v>679</v>
      </c>
      <c r="D16" s="26">
        <v>24</v>
      </c>
      <c r="E16" s="25">
        <v>7836</v>
      </c>
      <c r="F16" s="25">
        <v>2897</v>
      </c>
    </row>
    <row r="17" spans="1:6" ht="39.950000000000003" customHeight="1">
      <c r="A17" s="6">
        <v>4</v>
      </c>
      <c r="B17" s="151"/>
      <c r="C17" s="6" t="s">
        <v>680</v>
      </c>
      <c r="D17" s="27">
        <v>17</v>
      </c>
      <c r="E17" s="25">
        <v>10857</v>
      </c>
      <c r="F17" s="25">
        <v>9390</v>
      </c>
    </row>
    <row r="18" spans="1:6" ht="39.950000000000003" customHeight="1">
      <c r="A18" s="155" t="s">
        <v>84</v>
      </c>
      <c r="B18" s="156"/>
      <c r="C18" s="157"/>
      <c r="D18" s="18">
        <f t="shared" ref="D18:F18" si="1">SUM(D14:D17)</f>
        <v>114</v>
      </c>
      <c r="E18" s="28">
        <f t="shared" si="1"/>
        <v>60922</v>
      </c>
      <c r="F18" s="28">
        <f t="shared" si="1"/>
        <v>30649</v>
      </c>
    </row>
    <row r="19" spans="1:6" ht="48.75" customHeight="1">
      <c r="A19" s="152" t="s">
        <v>682</v>
      </c>
      <c r="B19" s="153"/>
      <c r="C19" s="154"/>
      <c r="D19" s="29">
        <f t="shared" ref="D19:F19" si="2">D13+D18</f>
        <v>219</v>
      </c>
      <c r="E19" s="29">
        <f t="shared" si="2"/>
        <v>121057</v>
      </c>
      <c r="F19" s="29">
        <f t="shared" ca="1" si="2"/>
        <v>46397</v>
      </c>
    </row>
  </sheetData>
  <mergeCells count="13">
    <mergeCell ref="A1:F1"/>
    <mergeCell ref="A3:F3"/>
    <mergeCell ref="A6:A8"/>
    <mergeCell ref="B6:B8"/>
    <mergeCell ref="C6:C8"/>
    <mergeCell ref="D6:D8"/>
    <mergeCell ref="E6:E8"/>
    <mergeCell ref="F6:F8"/>
    <mergeCell ref="B9:B12"/>
    <mergeCell ref="B14:B17"/>
    <mergeCell ref="A19:C19"/>
    <mergeCell ref="A18:C18"/>
    <mergeCell ref="A13:C13"/>
  </mergeCells>
  <pageMargins left="1.24" right="0.70866141732283505" top="0.74803149606299202" bottom="0.74803149606299202" header="0.31496062992126" footer="0.31496062992126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46"/>
  <sheetViews>
    <sheetView zoomScale="70" zoomScaleNormal="70" workbookViewId="0">
      <selection activeCell="C26" sqref="C26"/>
    </sheetView>
  </sheetViews>
  <sheetFormatPr defaultRowHeight="14.25"/>
  <cols>
    <col min="1" max="2" width="9.140625" style="120"/>
    <col min="3" max="3" width="20.140625" style="145" customWidth="1"/>
    <col min="4" max="4" width="17.140625" style="145" customWidth="1"/>
    <col min="5" max="5" width="20.42578125" style="145" customWidth="1"/>
    <col min="6" max="6" width="9.140625" style="94"/>
    <col min="7" max="7" width="10.5703125" style="94" customWidth="1"/>
    <col min="8" max="8" width="14" style="94" customWidth="1"/>
    <col min="9" max="11" width="9.140625" style="94"/>
    <col min="12" max="12" width="10.85546875" style="94" customWidth="1"/>
    <col min="13" max="13" width="11.5703125" style="94" customWidth="1"/>
    <col min="14" max="14" width="12" style="130" customWidth="1"/>
    <col min="15" max="15" width="11.28515625" style="94" customWidth="1"/>
    <col min="16" max="16" width="11.5703125" style="94" customWidth="1"/>
    <col min="17" max="16384" width="9.140625" style="31"/>
  </cols>
  <sheetData>
    <row r="1" spans="1:18" ht="18">
      <c r="A1" s="177" t="s">
        <v>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8" ht="18">
      <c r="A2" s="178" t="s">
        <v>686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8" ht="18">
      <c r="A3" s="178" t="s">
        <v>87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8" ht="15">
      <c r="A4" s="169" t="s">
        <v>0</v>
      </c>
      <c r="B4" s="169" t="s">
        <v>2</v>
      </c>
      <c r="C4" s="170" t="s">
        <v>3</v>
      </c>
      <c r="D4" s="170" t="s">
        <v>4</v>
      </c>
      <c r="E4" s="170"/>
      <c r="F4" s="171" t="s">
        <v>5</v>
      </c>
      <c r="G4" s="171"/>
      <c r="H4" s="171"/>
      <c r="I4" s="171"/>
      <c r="J4" s="171"/>
      <c r="K4" s="171"/>
      <c r="L4" s="172" t="s">
        <v>6</v>
      </c>
      <c r="M4" s="172" t="s">
        <v>7</v>
      </c>
      <c r="N4" s="172" t="s">
        <v>88</v>
      </c>
      <c r="O4" s="172" t="s">
        <v>85</v>
      </c>
      <c r="P4" s="172" t="s">
        <v>86</v>
      </c>
    </row>
    <row r="5" spans="1:18" ht="15">
      <c r="A5" s="169"/>
      <c r="B5" s="169"/>
      <c r="C5" s="170"/>
      <c r="D5" s="170"/>
      <c r="E5" s="170"/>
      <c r="F5" s="171" t="s">
        <v>8</v>
      </c>
      <c r="G5" s="171"/>
      <c r="H5" s="173" t="s">
        <v>9</v>
      </c>
      <c r="I5" s="173" t="s">
        <v>10</v>
      </c>
      <c r="J5" s="171" t="s">
        <v>11</v>
      </c>
      <c r="K5" s="171" t="s">
        <v>12</v>
      </c>
      <c r="L5" s="172"/>
      <c r="M5" s="172"/>
      <c r="N5" s="172"/>
      <c r="O5" s="172"/>
      <c r="P5" s="172"/>
    </row>
    <row r="6" spans="1:18" ht="108.75" customHeight="1">
      <c r="A6" s="169"/>
      <c r="B6" s="169"/>
      <c r="C6" s="170"/>
      <c r="D6" s="131" t="s">
        <v>13</v>
      </c>
      <c r="E6" s="131" t="s">
        <v>14</v>
      </c>
      <c r="F6" s="51" t="s">
        <v>15</v>
      </c>
      <c r="G6" s="51" t="s">
        <v>16</v>
      </c>
      <c r="H6" s="173"/>
      <c r="I6" s="173"/>
      <c r="J6" s="171"/>
      <c r="K6" s="171"/>
      <c r="L6" s="172"/>
      <c r="M6" s="172"/>
      <c r="N6" s="172"/>
      <c r="O6" s="172"/>
      <c r="P6" s="172"/>
    </row>
    <row r="7" spans="1:18" ht="18">
      <c r="A7" s="165" t="s">
        <v>666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7"/>
    </row>
    <row r="8" spans="1:18" ht="28.5">
      <c r="A8" s="99">
        <v>1</v>
      </c>
      <c r="B8" s="100">
        <v>21</v>
      </c>
      <c r="C8" s="132" t="s">
        <v>596</v>
      </c>
      <c r="D8" s="132" t="s">
        <v>597</v>
      </c>
      <c r="E8" s="132" t="s">
        <v>598</v>
      </c>
      <c r="F8" s="32">
        <v>0</v>
      </c>
      <c r="G8" s="33">
        <v>400</v>
      </c>
      <c r="H8" s="32">
        <v>400</v>
      </c>
      <c r="I8" s="34">
        <v>0.9</v>
      </c>
      <c r="J8" s="34">
        <v>1.3</v>
      </c>
      <c r="K8" s="35">
        <v>0.2</v>
      </c>
      <c r="L8" s="36">
        <f t="shared" ref="L8:L19" si="0">H8*I8*K8</f>
        <v>72</v>
      </c>
      <c r="M8" s="37">
        <f t="shared" ref="M8:M35" si="1">1.16*L8</f>
        <v>83.52</v>
      </c>
      <c r="N8" s="36">
        <v>9</v>
      </c>
      <c r="O8" s="36">
        <v>17</v>
      </c>
      <c r="P8" s="36">
        <v>58</v>
      </c>
      <c r="Q8" s="148"/>
      <c r="R8" s="148"/>
    </row>
    <row r="9" spans="1:18" ht="28.5">
      <c r="A9" s="99">
        <f>A8+1</f>
        <v>2</v>
      </c>
      <c r="B9" s="100">
        <v>21</v>
      </c>
      <c r="C9" s="132" t="s">
        <v>599</v>
      </c>
      <c r="D9" s="132" t="s">
        <v>600</v>
      </c>
      <c r="E9" s="132" t="s">
        <v>601</v>
      </c>
      <c r="F9" s="32">
        <v>600</v>
      </c>
      <c r="G9" s="33">
        <v>0</v>
      </c>
      <c r="H9" s="32">
        <v>600</v>
      </c>
      <c r="I9" s="34">
        <v>2</v>
      </c>
      <c r="J9" s="34">
        <v>1.5</v>
      </c>
      <c r="K9" s="35">
        <v>0.16</v>
      </c>
      <c r="L9" s="36">
        <f t="shared" si="0"/>
        <v>192</v>
      </c>
      <c r="M9" s="37">
        <f t="shared" si="1"/>
        <v>222.71999999999997</v>
      </c>
      <c r="N9" s="36">
        <v>27</v>
      </c>
      <c r="O9" s="36">
        <v>56</v>
      </c>
      <c r="P9" s="36">
        <v>140</v>
      </c>
      <c r="Q9" s="148"/>
      <c r="R9" s="148"/>
    </row>
    <row r="10" spans="1:18">
      <c r="A10" s="99">
        <f t="shared" ref="A10:A22" si="2">A9+1</f>
        <v>3</v>
      </c>
      <c r="B10" s="100">
        <v>21</v>
      </c>
      <c r="C10" s="132" t="s">
        <v>602</v>
      </c>
      <c r="D10" s="132" t="s">
        <v>603</v>
      </c>
      <c r="E10" s="132" t="s">
        <v>604</v>
      </c>
      <c r="F10" s="32">
        <v>0</v>
      </c>
      <c r="G10" s="33">
        <v>400</v>
      </c>
      <c r="H10" s="32">
        <v>400</v>
      </c>
      <c r="I10" s="34">
        <v>1.75</v>
      </c>
      <c r="J10" s="34">
        <v>1.3</v>
      </c>
      <c r="K10" s="35">
        <v>0.16</v>
      </c>
      <c r="L10" s="36">
        <f t="shared" si="0"/>
        <v>112</v>
      </c>
      <c r="M10" s="37">
        <f t="shared" si="1"/>
        <v>129.91999999999999</v>
      </c>
      <c r="N10" s="36">
        <v>20</v>
      </c>
      <c r="O10" s="36">
        <v>30</v>
      </c>
      <c r="P10" s="36">
        <v>80</v>
      </c>
      <c r="Q10" s="148"/>
      <c r="R10" s="148"/>
    </row>
    <row r="11" spans="1:18" ht="28.5">
      <c r="A11" s="99">
        <f t="shared" si="2"/>
        <v>4</v>
      </c>
      <c r="B11" s="100">
        <v>21</v>
      </c>
      <c r="C11" s="132" t="s">
        <v>605</v>
      </c>
      <c r="D11" s="132" t="s">
        <v>606</v>
      </c>
      <c r="E11" s="132" t="s">
        <v>258</v>
      </c>
      <c r="F11" s="32">
        <v>0</v>
      </c>
      <c r="G11" s="33">
        <v>230</v>
      </c>
      <c r="H11" s="32">
        <v>230</v>
      </c>
      <c r="I11" s="34">
        <v>2</v>
      </c>
      <c r="J11" s="34">
        <v>1.35</v>
      </c>
      <c r="K11" s="35">
        <v>0.24</v>
      </c>
      <c r="L11" s="36">
        <f t="shared" si="0"/>
        <v>110.39999999999999</v>
      </c>
      <c r="M11" s="37">
        <f t="shared" si="1"/>
        <v>128.06399999999999</v>
      </c>
      <c r="N11" s="36">
        <v>20</v>
      </c>
      <c r="O11" s="36">
        <v>30</v>
      </c>
      <c r="P11" s="36">
        <v>78</v>
      </c>
      <c r="Q11" s="148"/>
      <c r="R11" s="148"/>
    </row>
    <row r="12" spans="1:18" ht="42.75">
      <c r="A12" s="99">
        <f t="shared" si="2"/>
        <v>5</v>
      </c>
      <c r="B12" s="100">
        <v>21</v>
      </c>
      <c r="C12" s="132" t="s">
        <v>607</v>
      </c>
      <c r="D12" s="132" t="s">
        <v>187</v>
      </c>
      <c r="E12" s="132" t="s">
        <v>608</v>
      </c>
      <c r="F12" s="32">
        <v>0</v>
      </c>
      <c r="G12" s="33">
        <v>320</v>
      </c>
      <c r="H12" s="32">
        <v>320</v>
      </c>
      <c r="I12" s="34">
        <v>1</v>
      </c>
      <c r="J12" s="34">
        <v>1.4</v>
      </c>
      <c r="K12" s="35">
        <v>0.24</v>
      </c>
      <c r="L12" s="36">
        <f t="shared" si="0"/>
        <v>76.8</v>
      </c>
      <c r="M12" s="37">
        <f t="shared" si="1"/>
        <v>89.087999999999994</v>
      </c>
      <c r="N12" s="36">
        <v>15</v>
      </c>
      <c r="O12" s="36">
        <v>25</v>
      </c>
      <c r="P12" s="36">
        <v>49</v>
      </c>
      <c r="Q12" s="148"/>
      <c r="R12" s="148"/>
    </row>
    <row r="13" spans="1:18" ht="28.5">
      <c r="A13" s="99">
        <f t="shared" si="2"/>
        <v>6</v>
      </c>
      <c r="B13" s="100">
        <v>21</v>
      </c>
      <c r="C13" s="132" t="s">
        <v>609</v>
      </c>
      <c r="D13" s="132" t="s">
        <v>610</v>
      </c>
      <c r="E13" s="132" t="s">
        <v>610</v>
      </c>
      <c r="F13" s="32">
        <v>0</v>
      </c>
      <c r="G13" s="33">
        <v>6.4</v>
      </c>
      <c r="H13" s="32">
        <v>6.4</v>
      </c>
      <c r="I13" s="34">
        <v>2.5</v>
      </c>
      <c r="J13" s="34">
        <v>1</v>
      </c>
      <c r="K13" s="35">
        <v>0.55000000000000004</v>
      </c>
      <c r="L13" s="36">
        <f t="shared" si="0"/>
        <v>8.8000000000000007</v>
      </c>
      <c r="M13" s="37">
        <f t="shared" si="1"/>
        <v>10.208</v>
      </c>
      <c r="N13" s="36">
        <v>1</v>
      </c>
      <c r="O13" s="36">
        <v>2</v>
      </c>
      <c r="P13" s="36">
        <v>7</v>
      </c>
      <c r="Q13" s="148"/>
      <c r="R13" s="148"/>
    </row>
    <row r="14" spans="1:18" ht="28.5">
      <c r="A14" s="99">
        <f t="shared" si="2"/>
        <v>7</v>
      </c>
      <c r="B14" s="100">
        <v>22</v>
      </c>
      <c r="C14" s="132" t="s">
        <v>611</v>
      </c>
      <c r="D14" s="132" t="s">
        <v>612</v>
      </c>
      <c r="E14" s="132" t="s">
        <v>613</v>
      </c>
      <c r="F14" s="32">
        <v>0</v>
      </c>
      <c r="G14" s="33">
        <v>570</v>
      </c>
      <c r="H14" s="32">
        <v>570</v>
      </c>
      <c r="I14" s="34">
        <v>0.6</v>
      </c>
      <c r="J14" s="34">
        <v>1.5</v>
      </c>
      <c r="K14" s="35">
        <v>0.2</v>
      </c>
      <c r="L14" s="36">
        <f t="shared" si="0"/>
        <v>68.400000000000006</v>
      </c>
      <c r="M14" s="37">
        <f t="shared" si="1"/>
        <v>79.343999999999994</v>
      </c>
      <c r="N14" s="36">
        <v>10</v>
      </c>
      <c r="O14" s="36">
        <v>20</v>
      </c>
      <c r="P14" s="36">
        <v>49</v>
      </c>
      <c r="Q14" s="148"/>
      <c r="R14" s="148"/>
    </row>
    <row r="15" spans="1:18">
      <c r="A15" s="99">
        <f t="shared" si="2"/>
        <v>8</v>
      </c>
      <c r="B15" s="100">
        <v>22</v>
      </c>
      <c r="C15" s="132" t="s">
        <v>614</v>
      </c>
      <c r="D15" s="132" t="s">
        <v>615</v>
      </c>
      <c r="E15" s="132" t="s">
        <v>172</v>
      </c>
      <c r="F15" s="32">
        <v>0</v>
      </c>
      <c r="G15" s="33">
        <v>1215</v>
      </c>
      <c r="H15" s="32">
        <v>1215</v>
      </c>
      <c r="I15" s="34">
        <v>2.23</v>
      </c>
      <c r="J15" s="34">
        <v>3</v>
      </c>
      <c r="K15" s="35">
        <v>0.12</v>
      </c>
      <c r="L15" s="36">
        <f t="shared" si="0"/>
        <v>325.13399999999996</v>
      </c>
      <c r="M15" s="37">
        <f t="shared" si="1"/>
        <v>377.15543999999994</v>
      </c>
      <c r="N15" s="36">
        <v>70</v>
      </c>
      <c r="O15" s="36">
        <v>100</v>
      </c>
      <c r="P15" s="36">
        <v>207</v>
      </c>
      <c r="Q15" s="148"/>
      <c r="R15" s="148"/>
    </row>
    <row r="16" spans="1:18">
      <c r="A16" s="99">
        <f t="shared" si="2"/>
        <v>9</v>
      </c>
      <c r="B16" s="101">
        <v>23</v>
      </c>
      <c r="C16" s="132" t="s">
        <v>616</v>
      </c>
      <c r="D16" s="132" t="s">
        <v>617</v>
      </c>
      <c r="E16" s="132" t="s">
        <v>618</v>
      </c>
      <c r="F16" s="32">
        <v>0</v>
      </c>
      <c r="G16" s="33">
        <v>1460</v>
      </c>
      <c r="H16" s="32">
        <v>1460</v>
      </c>
      <c r="I16" s="34">
        <v>1</v>
      </c>
      <c r="J16" s="34">
        <v>2</v>
      </c>
      <c r="K16" s="35">
        <v>0.12</v>
      </c>
      <c r="L16" s="36">
        <f t="shared" si="0"/>
        <v>175.2</v>
      </c>
      <c r="M16" s="37">
        <f t="shared" si="1"/>
        <v>203.23199999999997</v>
      </c>
      <c r="N16" s="36">
        <v>30</v>
      </c>
      <c r="O16" s="36">
        <v>50</v>
      </c>
      <c r="P16" s="36">
        <v>123</v>
      </c>
      <c r="Q16" s="148"/>
      <c r="R16" s="148"/>
    </row>
    <row r="17" spans="1:18" ht="28.5">
      <c r="A17" s="99">
        <f t="shared" si="2"/>
        <v>10</v>
      </c>
      <c r="B17" s="100">
        <v>24</v>
      </c>
      <c r="C17" s="132" t="s">
        <v>619</v>
      </c>
      <c r="D17" s="132" t="s">
        <v>620</v>
      </c>
      <c r="E17" s="132" t="s">
        <v>621</v>
      </c>
      <c r="F17" s="32">
        <v>0</v>
      </c>
      <c r="G17" s="33">
        <v>400</v>
      </c>
      <c r="H17" s="32">
        <v>400</v>
      </c>
      <c r="I17" s="34">
        <v>0.75</v>
      </c>
      <c r="J17" s="34">
        <v>1.35</v>
      </c>
      <c r="K17" s="35">
        <v>0.2</v>
      </c>
      <c r="L17" s="36">
        <f t="shared" si="0"/>
        <v>60</v>
      </c>
      <c r="M17" s="37">
        <f t="shared" si="1"/>
        <v>69.599999999999994</v>
      </c>
      <c r="N17" s="36">
        <v>9</v>
      </c>
      <c r="O17" s="36">
        <v>17</v>
      </c>
      <c r="P17" s="36">
        <v>44</v>
      </c>
      <c r="Q17" s="148"/>
      <c r="R17" s="148"/>
    </row>
    <row r="18" spans="1:18" ht="28.5">
      <c r="A18" s="99">
        <f t="shared" si="2"/>
        <v>11</v>
      </c>
      <c r="B18" s="100">
        <v>24</v>
      </c>
      <c r="C18" s="132" t="s">
        <v>622</v>
      </c>
      <c r="D18" s="132" t="s">
        <v>620</v>
      </c>
      <c r="E18" s="132" t="s">
        <v>621</v>
      </c>
      <c r="F18" s="32">
        <v>0</v>
      </c>
      <c r="G18" s="33">
        <v>400</v>
      </c>
      <c r="H18" s="32">
        <v>400</v>
      </c>
      <c r="I18" s="34">
        <v>0.75</v>
      </c>
      <c r="J18" s="34">
        <v>1.35</v>
      </c>
      <c r="K18" s="35">
        <v>0.2</v>
      </c>
      <c r="L18" s="36">
        <f t="shared" si="0"/>
        <v>60</v>
      </c>
      <c r="M18" s="37">
        <f t="shared" si="1"/>
        <v>69.599999999999994</v>
      </c>
      <c r="N18" s="36">
        <v>9</v>
      </c>
      <c r="O18" s="36">
        <v>17</v>
      </c>
      <c r="P18" s="36">
        <v>44</v>
      </c>
      <c r="Q18" s="148"/>
      <c r="R18" s="148"/>
    </row>
    <row r="19" spans="1:18" ht="42.75">
      <c r="A19" s="99">
        <f t="shared" si="2"/>
        <v>12</v>
      </c>
      <c r="B19" s="100">
        <v>24</v>
      </c>
      <c r="C19" s="132" t="s">
        <v>623</v>
      </c>
      <c r="D19" s="132" t="s">
        <v>624</v>
      </c>
      <c r="E19" s="132" t="s">
        <v>625</v>
      </c>
      <c r="F19" s="32">
        <v>1300</v>
      </c>
      <c r="G19" s="33">
        <v>0</v>
      </c>
      <c r="H19" s="32">
        <v>1300</v>
      </c>
      <c r="I19" s="34">
        <v>2.5</v>
      </c>
      <c r="J19" s="34">
        <v>2.5</v>
      </c>
      <c r="K19" s="35">
        <v>0.16</v>
      </c>
      <c r="L19" s="36">
        <f t="shared" si="0"/>
        <v>520</v>
      </c>
      <c r="M19" s="37">
        <f t="shared" si="1"/>
        <v>603.19999999999993</v>
      </c>
      <c r="N19" s="36">
        <v>75</v>
      </c>
      <c r="O19" s="36">
        <v>151</v>
      </c>
      <c r="P19" s="36">
        <v>377</v>
      </c>
      <c r="Q19" s="148"/>
      <c r="R19" s="148"/>
    </row>
    <row r="20" spans="1:18" ht="28.5">
      <c r="A20" s="99">
        <f t="shared" si="2"/>
        <v>13</v>
      </c>
      <c r="B20" s="100">
        <v>25</v>
      </c>
      <c r="C20" s="132" t="s">
        <v>626</v>
      </c>
      <c r="D20" s="132" t="s">
        <v>627</v>
      </c>
      <c r="E20" s="132" t="s">
        <v>627</v>
      </c>
      <c r="F20" s="32">
        <v>0</v>
      </c>
      <c r="G20" s="33">
        <v>2</v>
      </c>
      <c r="H20" s="32">
        <v>2</v>
      </c>
      <c r="I20" s="34" t="s">
        <v>628</v>
      </c>
      <c r="J20" s="34">
        <v>0.6</v>
      </c>
      <c r="K20" s="35">
        <v>0.15</v>
      </c>
      <c r="L20" s="36">
        <v>8</v>
      </c>
      <c r="M20" s="37">
        <f t="shared" si="1"/>
        <v>9.2799999999999994</v>
      </c>
      <c r="N20" s="36">
        <v>1</v>
      </c>
      <c r="O20" s="36">
        <v>2</v>
      </c>
      <c r="P20" s="36">
        <v>6</v>
      </c>
      <c r="Q20" s="148"/>
      <c r="R20" s="148"/>
    </row>
    <row r="21" spans="1:18" ht="28.5">
      <c r="A21" s="99">
        <f t="shared" si="2"/>
        <v>14</v>
      </c>
      <c r="B21" s="100">
        <v>25</v>
      </c>
      <c r="C21" s="132" t="s">
        <v>629</v>
      </c>
      <c r="D21" s="132" t="s">
        <v>630</v>
      </c>
      <c r="E21" s="132" t="s">
        <v>631</v>
      </c>
      <c r="F21" s="32">
        <v>0</v>
      </c>
      <c r="G21" s="33">
        <v>760</v>
      </c>
      <c r="H21" s="32">
        <v>760</v>
      </c>
      <c r="I21" s="34">
        <v>1.2</v>
      </c>
      <c r="J21" s="34">
        <v>2</v>
      </c>
      <c r="K21" s="35">
        <v>0.16</v>
      </c>
      <c r="L21" s="36">
        <f t="shared" ref="L21:L35" si="3">H21*I21*K21</f>
        <v>145.92000000000002</v>
      </c>
      <c r="M21" s="37">
        <f t="shared" si="1"/>
        <v>169.2672</v>
      </c>
      <c r="N21" s="36">
        <v>30</v>
      </c>
      <c r="O21" s="36">
        <v>50</v>
      </c>
      <c r="P21" s="36">
        <v>89</v>
      </c>
      <c r="Q21" s="148"/>
      <c r="R21" s="148"/>
    </row>
    <row r="22" spans="1:18" ht="28.5">
      <c r="A22" s="99">
        <f t="shared" si="2"/>
        <v>15</v>
      </c>
      <c r="B22" s="100">
        <v>25</v>
      </c>
      <c r="C22" s="132" t="s">
        <v>632</v>
      </c>
      <c r="D22" s="132" t="s">
        <v>633</v>
      </c>
      <c r="E22" s="132" t="s">
        <v>634</v>
      </c>
      <c r="F22" s="32">
        <v>0</v>
      </c>
      <c r="G22" s="33">
        <v>150</v>
      </c>
      <c r="H22" s="32">
        <v>150</v>
      </c>
      <c r="I22" s="34">
        <v>1</v>
      </c>
      <c r="J22" s="34">
        <v>1.5</v>
      </c>
      <c r="K22" s="35">
        <v>0.25</v>
      </c>
      <c r="L22" s="36">
        <f t="shared" si="3"/>
        <v>37.5</v>
      </c>
      <c r="M22" s="37">
        <f t="shared" si="1"/>
        <v>43.5</v>
      </c>
      <c r="N22" s="36">
        <v>8</v>
      </c>
      <c r="O22" s="36">
        <v>14</v>
      </c>
      <c r="P22" s="36">
        <v>22</v>
      </c>
      <c r="Q22" s="148"/>
      <c r="R22" s="148"/>
    </row>
    <row r="23" spans="1:18" ht="28.5">
      <c r="A23" s="99">
        <v>16</v>
      </c>
      <c r="B23" s="100">
        <v>25</v>
      </c>
      <c r="C23" s="132" t="s">
        <v>635</v>
      </c>
      <c r="D23" s="132" t="s">
        <v>636</v>
      </c>
      <c r="E23" s="132" t="s">
        <v>636</v>
      </c>
      <c r="F23" s="32">
        <v>0</v>
      </c>
      <c r="G23" s="33">
        <v>5</v>
      </c>
      <c r="H23" s="32">
        <v>5</v>
      </c>
      <c r="I23" s="34">
        <v>4</v>
      </c>
      <c r="J23" s="34">
        <v>0.6</v>
      </c>
      <c r="K23" s="35">
        <v>0.4</v>
      </c>
      <c r="L23" s="36">
        <f t="shared" si="3"/>
        <v>8</v>
      </c>
      <c r="M23" s="37">
        <f t="shared" si="1"/>
        <v>9.2799999999999994</v>
      </c>
      <c r="N23" s="36">
        <v>1</v>
      </c>
      <c r="O23" s="36">
        <v>2</v>
      </c>
      <c r="P23" s="36">
        <v>6</v>
      </c>
      <c r="Q23" s="148"/>
      <c r="R23" s="148"/>
    </row>
    <row r="24" spans="1:18" ht="28.5">
      <c r="A24" s="99">
        <v>17</v>
      </c>
      <c r="B24" s="100">
        <v>25</v>
      </c>
      <c r="C24" s="132" t="s">
        <v>637</v>
      </c>
      <c r="D24" s="132" t="s">
        <v>638</v>
      </c>
      <c r="E24" s="132" t="s">
        <v>639</v>
      </c>
      <c r="F24" s="32">
        <v>0</v>
      </c>
      <c r="G24" s="33">
        <v>600</v>
      </c>
      <c r="H24" s="32">
        <v>600</v>
      </c>
      <c r="I24" s="34">
        <v>1.3</v>
      </c>
      <c r="J24" s="34">
        <v>1.8</v>
      </c>
      <c r="K24" s="35">
        <v>0.24</v>
      </c>
      <c r="L24" s="36">
        <f t="shared" si="3"/>
        <v>187.2</v>
      </c>
      <c r="M24" s="37">
        <f t="shared" si="1"/>
        <v>217.15199999999996</v>
      </c>
      <c r="N24" s="36">
        <v>27</v>
      </c>
      <c r="O24" s="36">
        <v>54</v>
      </c>
      <c r="P24" s="36">
        <v>136</v>
      </c>
      <c r="Q24" s="148"/>
      <c r="R24" s="148"/>
    </row>
    <row r="25" spans="1:18" ht="57">
      <c r="A25" s="99">
        <f t="shared" ref="A25" si="4">A24+1</f>
        <v>18</v>
      </c>
      <c r="B25" s="102">
        <v>26</v>
      </c>
      <c r="C25" s="132" t="s">
        <v>640</v>
      </c>
      <c r="D25" s="133" t="s">
        <v>641</v>
      </c>
      <c r="E25" s="133" t="s">
        <v>642</v>
      </c>
      <c r="F25" s="32">
        <v>0</v>
      </c>
      <c r="G25" s="33">
        <v>520</v>
      </c>
      <c r="H25" s="38">
        <v>520</v>
      </c>
      <c r="I25" s="34">
        <v>1.5</v>
      </c>
      <c r="J25" s="39">
        <v>0.75</v>
      </c>
      <c r="K25" s="35">
        <v>0.1</v>
      </c>
      <c r="L25" s="36">
        <f t="shared" si="3"/>
        <v>78</v>
      </c>
      <c r="M25" s="37">
        <f t="shared" si="1"/>
        <v>90.47999999999999</v>
      </c>
      <c r="N25" s="36">
        <v>9</v>
      </c>
      <c r="O25" s="36">
        <v>18</v>
      </c>
      <c r="P25" s="36">
        <v>63</v>
      </c>
      <c r="Q25" s="148"/>
      <c r="R25" s="148"/>
    </row>
    <row r="26" spans="1:18" ht="57">
      <c r="A26" s="99">
        <v>19</v>
      </c>
      <c r="B26" s="102">
        <v>26</v>
      </c>
      <c r="C26" s="132" t="s">
        <v>643</v>
      </c>
      <c r="D26" s="133" t="s">
        <v>644</v>
      </c>
      <c r="E26" s="133" t="s">
        <v>642</v>
      </c>
      <c r="F26" s="32">
        <v>0</v>
      </c>
      <c r="G26" s="33">
        <v>795</v>
      </c>
      <c r="H26" s="38">
        <v>795</v>
      </c>
      <c r="I26" s="34">
        <v>1.5</v>
      </c>
      <c r="J26" s="39">
        <v>1.8</v>
      </c>
      <c r="K26" s="35">
        <v>0.1</v>
      </c>
      <c r="L26" s="36">
        <f t="shared" si="3"/>
        <v>119.25</v>
      </c>
      <c r="M26" s="37">
        <f t="shared" si="1"/>
        <v>138.32999999999998</v>
      </c>
      <c r="N26" s="36">
        <v>21</v>
      </c>
      <c r="O26" s="36">
        <v>42</v>
      </c>
      <c r="P26" s="36">
        <v>75</v>
      </c>
      <c r="Q26" s="148"/>
      <c r="R26" s="148"/>
    </row>
    <row r="27" spans="1:18">
      <c r="A27" s="99">
        <v>20</v>
      </c>
      <c r="B27" s="102">
        <v>26</v>
      </c>
      <c r="C27" s="174" t="s">
        <v>645</v>
      </c>
      <c r="D27" s="175" t="s">
        <v>646</v>
      </c>
      <c r="E27" s="175" t="s">
        <v>258</v>
      </c>
      <c r="F27" s="32">
        <v>0</v>
      </c>
      <c r="G27" s="33">
        <v>540</v>
      </c>
      <c r="H27" s="38">
        <v>540</v>
      </c>
      <c r="I27" s="34">
        <v>1.5</v>
      </c>
      <c r="J27" s="39">
        <v>1.1000000000000001</v>
      </c>
      <c r="K27" s="35">
        <v>0.1</v>
      </c>
      <c r="L27" s="36">
        <f t="shared" si="3"/>
        <v>81</v>
      </c>
      <c r="M27" s="37">
        <f t="shared" si="1"/>
        <v>93.96</v>
      </c>
      <c r="N27" s="36">
        <v>14</v>
      </c>
      <c r="O27" s="36">
        <v>28</v>
      </c>
      <c r="P27" s="36">
        <v>52</v>
      </c>
      <c r="Q27" s="148"/>
      <c r="R27" s="148"/>
    </row>
    <row r="28" spans="1:18">
      <c r="A28" s="99">
        <v>21</v>
      </c>
      <c r="B28" s="102">
        <v>26</v>
      </c>
      <c r="C28" s="174"/>
      <c r="D28" s="175"/>
      <c r="E28" s="175"/>
      <c r="F28" s="32">
        <v>0</v>
      </c>
      <c r="G28" s="33">
        <v>120</v>
      </c>
      <c r="H28" s="38">
        <v>120</v>
      </c>
      <c r="I28" s="34">
        <v>1.6</v>
      </c>
      <c r="J28" s="39">
        <v>1.1000000000000001</v>
      </c>
      <c r="K28" s="35">
        <v>0.1</v>
      </c>
      <c r="L28" s="36">
        <f t="shared" si="3"/>
        <v>19.200000000000003</v>
      </c>
      <c r="M28" s="37">
        <f t="shared" si="1"/>
        <v>22.272000000000002</v>
      </c>
      <c r="N28" s="36">
        <v>3</v>
      </c>
      <c r="O28" s="36">
        <v>7</v>
      </c>
      <c r="P28" s="36">
        <v>12</v>
      </c>
      <c r="Q28" s="148"/>
      <c r="R28" s="148"/>
    </row>
    <row r="29" spans="1:18">
      <c r="A29" s="99">
        <f t="shared" ref="A29:A33" si="5">A28+1</f>
        <v>22</v>
      </c>
      <c r="B29" s="102">
        <v>26</v>
      </c>
      <c r="C29" s="174"/>
      <c r="D29" s="175"/>
      <c r="E29" s="175"/>
      <c r="F29" s="38">
        <v>0</v>
      </c>
      <c r="G29" s="33">
        <v>270</v>
      </c>
      <c r="H29" s="38">
        <v>270</v>
      </c>
      <c r="I29" s="34">
        <v>1.7</v>
      </c>
      <c r="J29" s="39">
        <v>1.8</v>
      </c>
      <c r="K29" s="35">
        <v>0.1</v>
      </c>
      <c r="L29" s="36">
        <f t="shared" si="3"/>
        <v>45.900000000000006</v>
      </c>
      <c r="M29" s="37">
        <f t="shared" si="1"/>
        <v>53.244</v>
      </c>
      <c r="N29" s="36">
        <v>8</v>
      </c>
      <c r="O29" s="36">
        <v>16</v>
      </c>
      <c r="P29" s="36">
        <v>29</v>
      </c>
      <c r="Q29" s="148"/>
      <c r="R29" s="148"/>
    </row>
    <row r="30" spans="1:18" ht="28.5">
      <c r="A30" s="99">
        <f t="shared" si="5"/>
        <v>23</v>
      </c>
      <c r="B30" s="102">
        <v>27</v>
      </c>
      <c r="C30" s="132" t="s">
        <v>647</v>
      </c>
      <c r="D30" s="133" t="s">
        <v>648</v>
      </c>
      <c r="E30" s="133" t="s">
        <v>649</v>
      </c>
      <c r="F30" s="33">
        <v>500</v>
      </c>
      <c r="G30" s="32" t="s">
        <v>650</v>
      </c>
      <c r="H30" s="39">
        <v>500</v>
      </c>
      <c r="I30" s="39">
        <v>1.5</v>
      </c>
      <c r="J30" s="39">
        <v>0.65</v>
      </c>
      <c r="K30" s="40">
        <v>0.1</v>
      </c>
      <c r="L30" s="36">
        <f t="shared" si="3"/>
        <v>75</v>
      </c>
      <c r="M30" s="37">
        <f t="shared" si="1"/>
        <v>87</v>
      </c>
      <c r="N30" s="36">
        <v>15</v>
      </c>
      <c r="O30" s="36">
        <v>25</v>
      </c>
      <c r="P30" s="36">
        <v>47</v>
      </c>
      <c r="Q30" s="148"/>
      <c r="R30" s="148"/>
    </row>
    <row r="31" spans="1:18" ht="28.5">
      <c r="A31" s="99">
        <f t="shared" si="5"/>
        <v>24</v>
      </c>
      <c r="B31" s="100">
        <v>27</v>
      </c>
      <c r="C31" s="132" t="s">
        <v>651</v>
      </c>
      <c r="D31" s="132" t="s">
        <v>652</v>
      </c>
      <c r="E31" s="132" t="s">
        <v>653</v>
      </c>
      <c r="F31" s="32">
        <v>0</v>
      </c>
      <c r="G31" s="33">
        <v>700</v>
      </c>
      <c r="H31" s="32">
        <v>700</v>
      </c>
      <c r="I31" s="34">
        <v>1.25</v>
      </c>
      <c r="J31" s="34">
        <v>2</v>
      </c>
      <c r="K31" s="35">
        <v>0.15</v>
      </c>
      <c r="L31" s="36">
        <f t="shared" si="3"/>
        <v>131.25</v>
      </c>
      <c r="M31" s="37">
        <f t="shared" si="1"/>
        <v>152.25</v>
      </c>
      <c r="N31" s="36">
        <v>20</v>
      </c>
      <c r="O31" s="36">
        <v>41</v>
      </c>
      <c r="P31" s="36">
        <v>91</v>
      </c>
      <c r="Q31" s="148"/>
      <c r="R31" s="148"/>
    </row>
    <row r="32" spans="1:18" ht="42.75">
      <c r="A32" s="99">
        <f t="shared" si="5"/>
        <v>25</v>
      </c>
      <c r="B32" s="100">
        <v>27</v>
      </c>
      <c r="C32" s="46" t="s">
        <v>654</v>
      </c>
      <c r="D32" s="132" t="s">
        <v>655</v>
      </c>
      <c r="E32" s="132" t="s">
        <v>656</v>
      </c>
      <c r="F32" s="32">
        <v>0</v>
      </c>
      <c r="G32" s="33">
        <v>1000</v>
      </c>
      <c r="H32" s="32">
        <v>1000</v>
      </c>
      <c r="I32" s="34">
        <v>0.9</v>
      </c>
      <c r="J32" s="34">
        <v>1</v>
      </c>
      <c r="K32" s="40">
        <v>0.15</v>
      </c>
      <c r="L32" s="36">
        <f t="shared" si="3"/>
        <v>135</v>
      </c>
      <c r="M32" s="37">
        <f t="shared" si="1"/>
        <v>156.6</v>
      </c>
      <c r="N32" s="36">
        <f>M32*15/100</f>
        <v>23.49</v>
      </c>
      <c r="O32" s="36">
        <f>M32*30/100</f>
        <v>46.98</v>
      </c>
      <c r="P32" s="36">
        <f>M32*55/100</f>
        <v>86.13</v>
      </c>
      <c r="Q32" s="148"/>
      <c r="R32" s="148"/>
    </row>
    <row r="33" spans="1:18" ht="42.75">
      <c r="A33" s="99">
        <f t="shared" si="5"/>
        <v>26</v>
      </c>
      <c r="B33" s="100">
        <v>27</v>
      </c>
      <c r="C33" s="46" t="s">
        <v>657</v>
      </c>
      <c r="D33" s="132" t="s">
        <v>658</v>
      </c>
      <c r="E33" s="132" t="s">
        <v>656</v>
      </c>
      <c r="F33" s="32">
        <v>0</v>
      </c>
      <c r="G33" s="33">
        <v>1000</v>
      </c>
      <c r="H33" s="32">
        <v>1000</v>
      </c>
      <c r="I33" s="34">
        <v>0.9</v>
      </c>
      <c r="J33" s="34">
        <v>1</v>
      </c>
      <c r="K33" s="40">
        <v>0.15</v>
      </c>
      <c r="L33" s="36">
        <f t="shared" si="3"/>
        <v>135</v>
      </c>
      <c r="M33" s="37">
        <f t="shared" si="1"/>
        <v>156.6</v>
      </c>
      <c r="N33" s="36">
        <f>M33*15/100</f>
        <v>23.49</v>
      </c>
      <c r="O33" s="36">
        <f>M33*30/100</f>
        <v>46.98</v>
      </c>
      <c r="P33" s="36">
        <f>M33*55/100</f>
        <v>86.13</v>
      </c>
      <c r="Q33" s="148"/>
      <c r="R33" s="148"/>
    </row>
    <row r="34" spans="1:18" ht="28.5">
      <c r="A34" s="99">
        <v>27</v>
      </c>
      <c r="B34" s="100">
        <v>27</v>
      </c>
      <c r="C34" s="132" t="s">
        <v>659</v>
      </c>
      <c r="D34" s="133" t="s">
        <v>660</v>
      </c>
      <c r="E34" s="133" t="s">
        <v>661</v>
      </c>
      <c r="F34" s="32" t="s">
        <v>650</v>
      </c>
      <c r="G34" s="38">
        <v>300</v>
      </c>
      <c r="H34" s="38">
        <v>300</v>
      </c>
      <c r="I34" s="39">
        <v>1.6</v>
      </c>
      <c r="J34" s="39">
        <v>1</v>
      </c>
      <c r="K34" s="40">
        <v>0.1</v>
      </c>
      <c r="L34" s="36">
        <f t="shared" si="3"/>
        <v>48</v>
      </c>
      <c r="M34" s="37">
        <f t="shared" si="1"/>
        <v>55.679999999999993</v>
      </c>
      <c r="N34" s="36">
        <v>8</v>
      </c>
      <c r="O34" s="36">
        <v>17</v>
      </c>
      <c r="P34" s="36">
        <v>31</v>
      </c>
      <c r="Q34" s="148"/>
      <c r="R34" s="148"/>
    </row>
    <row r="35" spans="1:18" ht="42.75">
      <c r="A35" s="103">
        <v>28</v>
      </c>
      <c r="B35" s="100">
        <v>27</v>
      </c>
      <c r="C35" s="132" t="s">
        <v>662</v>
      </c>
      <c r="D35" s="133" t="s">
        <v>663</v>
      </c>
      <c r="E35" s="133" t="s">
        <v>664</v>
      </c>
      <c r="F35" s="38">
        <v>570</v>
      </c>
      <c r="G35" s="32" t="s">
        <v>650</v>
      </c>
      <c r="H35" s="38">
        <v>570</v>
      </c>
      <c r="I35" s="39">
        <v>1.5</v>
      </c>
      <c r="J35" s="39">
        <v>1.1000000000000001</v>
      </c>
      <c r="K35" s="40">
        <v>0.1</v>
      </c>
      <c r="L35" s="36">
        <f t="shared" si="3"/>
        <v>85.5</v>
      </c>
      <c r="M35" s="37">
        <f t="shared" si="1"/>
        <v>99.179999999999993</v>
      </c>
      <c r="N35" s="36">
        <v>16</v>
      </c>
      <c r="O35" s="36">
        <v>30</v>
      </c>
      <c r="P35" s="36">
        <v>53</v>
      </c>
      <c r="Q35" s="148"/>
      <c r="R35" s="148"/>
    </row>
    <row r="36" spans="1:18" s="85" customFormat="1" ht="15">
      <c r="A36" s="104"/>
      <c r="B36" s="104"/>
      <c r="C36" s="89"/>
      <c r="D36" s="89"/>
      <c r="E36" s="89"/>
      <c r="F36" s="41"/>
      <c r="G36" s="41"/>
      <c r="H36" s="43">
        <f>SUM(H8:H35)</f>
        <v>15133.4</v>
      </c>
      <c r="I36" s="41"/>
      <c r="J36" s="41"/>
      <c r="K36" s="42"/>
      <c r="L36" s="43"/>
      <c r="M36" s="43">
        <f t="shared" ref="M36:P36" si="6">SUM(M8:M35)</f>
        <v>3619.7266399999994</v>
      </c>
      <c r="N36" s="43">
        <f t="shared" si="6"/>
        <v>522.98</v>
      </c>
      <c r="O36" s="43">
        <f t="shared" si="6"/>
        <v>954.96</v>
      </c>
      <c r="P36" s="43">
        <f t="shared" si="6"/>
        <v>2140.2600000000002</v>
      </c>
    </row>
    <row r="37" spans="1:18" ht="18">
      <c r="A37" s="165" t="s">
        <v>665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7"/>
    </row>
    <row r="38" spans="1:18" ht="28.5">
      <c r="A38" s="105">
        <v>29</v>
      </c>
      <c r="B38" s="105" t="s">
        <v>543</v>
      </c>
      <c r="C38" s="134" t="s">
        <v>544</v>
      </c>
      <c r="D38" s="135" t="s">
        <v>545</v>
      </c>
      <c r="E38" s="135" t="s">
        <v>546</v>
      </c>
      <c r="F38" s="52" t="s">
        <v>547</v>
      </c>
      <c r="G38" s="53">
        <v>460</v>
      </c>
      <c r="H38" s="53">
        <v>460</v>
      </c>
      <c r="I38" s="54">
        <v>0.6</v>
      </c>
      <c r="J38" s="55">
        <v>1.2</v>
      </c>
      <c r="K38" s="54">
        <v>0.15</v>
      </c>
      <c r="L38" s="56">
        <f t="shared" ref="L38:L58" si="7">H38*I38*K38</f>
        <v>41.4</v>
      </c>
      <c r="M38" s="57">
        <f t="shared" ref="M38:M58" si="8">L38*1.17</f>
        <v>48.437999999999995</v>
      </c>
      <c r="N38" s="57">
        <v>8</v>
      </c>
      <c r="O38" s="57">
        <v>20</v>
      </c>
      <c r="P38" s="57">
        <v>20</v>
      </c>
    </row>
    <row r="39" spans="1:18" ht="28.5">
      <c r="A39" s="180">
        <v>30</v>
      </c>
      <c r="B39" s="180" t="s">
        <v>548</v>
      </c>
      <c r="C39" s="181" t="s">
        <v>549</v>
      </c>
      <c r="D39" s="135" t="s">
        <v>550</v>
      </c>
      <c r="E39" s="135" t="s">
        <v>551</v>
      </c>
      <c r="F39" s="52" t="s">
        <v>547</v>
      </c>
      <c r="G39" s="53">
        <v>1200</v>
      </c>
      <c r="H39" s="53">
        <v>1200</v>
      </c>
      <c r="I39" s="58">
        <v>4.0999999999999996</v>
      </c>
      <c r="J39" s="55">
        <v>3.75</v>
      </c>
      <c r="K39" s="59">
        <v>0.15</v>
      </c>
      <c r="L39" s="56">
        <f t="shared" si="7"/>
        <v>738</v>
      </c>
      <c r="M39" s="57">
        <f t="shared" si="8"/>
        <v>863.45999999999992</v>
      </c>
      <c r="N39" s="57">
        <v>10</v>
      </c>
      <c r="O39" s="57">
        <v>162</v>
      </c>
      <c r="P39" s="57">
        <v>691</v>
      </c>
    </row>
    <row r="40" spans="1:18" ht="28.5">
      <c r="A40" s="180"/>
      <c r="B40" s="180"/>
      <c r="C40" s="181"/>
      <c r="D40" s="135" t="s">
        <v>551</v>
      </c>
      <c r="E40" s="135" t="s">
        <v>552</v>
      </c>
      <c r="F40" s="52" t="s">
        <v>547</v>
      </c>
      <c r="G40" s="53">
        <v>300</v>
      </c>
      <c r="H40" s="53">
        <v>300</v>
      </c>
      <c r="I40" s="58">
        <v>3</v>
      </c>
      <c r="J40" s="55">
        <v>3.75</v>
      </c>
      <c r="K40" s="59">
        <v>0.15</v>
      </c>
      <c r="L40" s="56">
        <f t="shared" si="7"/>
        <v>135</v>
      </c>
      <c r="M40" s="57">
        <f t="shared" si="8"/>
        <v>157.94999999999999</v>
      </c>
      <c r="N40" s="57">
        <v>10</v>
      </c>
      <c r="O40" s="57">
        <v>30</v>
      </c>
      <c r="P40" s="57">
        <v>118</v>
      </c>
    </row>
    <row r="41" spans="1:18" ht="28.5">
      <c r="A41" s="105">
        <v>31</v>
      </c>
      <c r="B41" s="180"/>
      <c r="C41" s="134" t="s">
        <v>553</v>
      </c>
      <c r="D41" s="135" t="s">
        <v>554</v>
      </c>
      <c r="E41" s="135" t="s">
        <v>555</v>
      </c>
      <c r="F41" s="52" t="s">
        <v>547</v>
      </c>
      <c r="G41" s="53">
        <v>483</v>
      </c>
      <c r="H41" s="53">
        <v>483</v>
      </c>
      <c r="I41" s="58">
        <v>0.9</v>
      </c>
      <c r="J41" s="55">
        <v>1.5</v>
      </c>
      <c r="K41" s="59">
        <v>0.15</v>
      </c>
      <c r="L41" s="56">
        <f t="shared" si="7"/>
        <v>65.204999999999998</v>
      </c>
      <c r="M41" s="57">
        <f t="shared" si="8"/>
        <v>76.289849999999987</v>
      </c>
      <c r="N41" s="57">
        <v>10</v>
      </c>
      <c r="O41" s="57">
        <v>20</v>
      </c>
      <c r="P41" s="57">
        <v>46</v>
      </c>
    </row>
    <row r="42" spans="1:18" ht="28.5">
      <c r="A42" s="105">
        <v>32</v>
      </c>
      <c r="B42" s="180"/>
      <c r="C42" s="134" t="s">
        <v>556</v>
      </c>
      <c r="D42" s="135" t="s">
        <v>554</v>
      </c>
      <c r="E42" s="135" t="s">
        <v>555</v>
      </c>
      <c r="F42" s="52" t="s">
        <v>547</v>
      </c>
      <c r="G42" s="53">
        <v>220</v>
      </c>
      <c r="H42" s="53">
        <v>220</v>
      </c>
      <c r="I42" s="58">
        <v>0.75</v>
      </c>
      <c r="J42" s="55">
        <v>1.5</v>
      </c>
      <c r="K42" s="59">
        <v>0.2</v>
      </c>
      <c r="L42" s="56">
        <f t="shared" si="7"/>
        <v>33</v>
      </c>
      <c r="M42" s="57">
        <f t="shared" si="8"/>
        <v>38.61</v>
      </c>
      <c r="N42" s="57">
        <v>10</v>
      </c>
      <c r="O42" s="57">
        <v>15</v>
      </c>
      <c r="P42" s="57">
        <v>14</v>
      </c>
    </row>
    <row r="43" spans="1:18" ht="28.5">
      <c r="A43" s="105">
        <v>33</v>
      </c>
      <c r="B43" s="180"/>
      <c r="C43" s="134" t="s">
        <v>557</v>
      </c>
      <c r="D43" s="135" t="s">
        <v>554</v>
      </c>
      <c r="E43" s="135" t="s">
        <v>555</v>
      </c>
      <c r="F43" s="52" t="s">
        <v>547</v>
      </c>
      <c r="G43" s="53">
        <v>402</v>
      </c>
      <c r="H43" s="53">
        <v>402</v>
      </c>
      <c r="I43" s="58">
        <v>0.9</v>
      </c>
      <c r="J43" s="55">
        <v>1.5</v>
      </c>
      <c r="K43" s="59">
        <v>0.15</v>
      </c>
      <c r="L43" s="56">
        <f t="shared" si="7"/>
        <v>54.27</v>
      </c>
      <c r="M43" s="57">
        <f t="shared" si="8"/>
        <v>63.495899999999999</v>
      </c>
      <c r="N43" s="57">
        <v>6</v>
      </c>
      <c r="O43" s="57">
        <v>30</v>
      </c>
      <c r="P43" s="57">
        <v>27</v>
      </c>
    </row>
    <row r="44" spans="1:18" ht="28.5">
      <c r="A44" s="180">
        <v>34</v>
      </c>
      <c r="B44" s="180"/>
      <c r="C44" s="181" t="s">
        <v>558</v>
      </c>
      <c r="D44" s="135" t="s">
        <v>559</v>
      </c>
      <c r="E44" s="135" t="s">
        <v>560</v>
      </c>
      <c r="F44" s="53">
        <v>180</v>
      </c>
      <c r="G44" s="52" t="s">
        <v>547</v>
      </c>
      <c r="H44" s="53">
        <v>180</v>
      </c>
      <c r="I44" s="58">
        <v>0.6</v>
      </c>
      <c r="J44" s="55">
        <v>1.5</v>
      </c>
      <c r="K44" s="59">
        <v>0.15</v>
      </c>
      <c r="L44" s="56">
        <f t="shared" si="7"/>
        <v>16.2</v>
      </c>
      <c r="M44" s="57">
        <f t="shared" si="8"/>
        <v>18.953999999999997</v>
      </c>
      <c r="N44" s="57">
        <v>5</v>
      </c>
      <c r="O44" s="57">
        <v>5</v>
      </c>
      <c r="P44" s="57">
        <v>9</v>
      </c>
    </row>
    <row r="45" spans="1:18" ht="28.5">
      <c r="A45" s="180"/>
      <c r="B45" s="180"/>
      <c r="C45" s="181"/>
      <c r="D45" s="135" t="s">
        <v>559</v>
      </c>
      <c r="E45" s="135" t="s">
        <v>560</v>
      </c>
      <c r="F45" s="52" t="s">
        <v>547</v>
      </c>
      <c r="G45" s="53">
        <v>213</v>
      </c>
      <c r="H45" s="53">
        <v>213</v>
      </c>
      <c r="I45" s="58">
        <v>0.9</v>
      </c>
      <c r="J45" s="55">
        <v>1.5</v>
      </c>
      <c r="K45" s="59">
        <v>0.15</v>
      </c>
      <c r="L45" s="56">
        <f t="shared" si="7"/>
        <v>28.755000000000003</v>
      </c>
      <c r="M45" s="57">
        <f t="shared" si="8"/>
        <v>33.643349999999998</v>
      </c>
      <c r="N45" s="57">
        <v>8</v>
      </c>
      <c r="O45" s="57">
        <v>9</v>
      </c>
      <c r="P45" s="57">
        <v>17</v>
      </c>
    </row>
    <row r="46" spans="1:18" ht="28.5">
      <c r="A46" s="180"/>
      <c r="B46" s="180"/>
      <c r="C46" s="181"/>
      <c r="D46" s="135" t="s">
        <v>554</v>
      </c>
      <c r="E46" s="135" t="s">
        <v>555</v>
      </c>
      <c r="F46" s="53">
        <v>174</v>
      </c>
      <c r="G46" s="52" t="s">
        <v>547</v>
      </c>
      <c r="H46" s="53">
        <v>174</v>
      </c>
      <c r="I46" s="58">
        <v>0.6</v>
      </c>
      <c r="J46" s="55">
        <v>1.5</v>
      </c>
      <c r="K46" s="59">
        <v>0.15</v>
      </c>
      <c r="L46" s="56">
        <f t="shared" si="7"/>
        <v>15.659999999999998</v>
      </c>
      <c r="M46" s="57">
        <f t="shared" si="8"/>
        <v>18.322199999999999</v>
      </c>
      <c r="N46" s="57">
        <v>5</v>
      </c>
      <c r="O46" s="57">
        <v>4</v>
      </c>
      <c r="P46" s="57">
        <v>9</v>
      </c>
    </row>
    <row r="47" spans="1:18" ht="28.5">
      <c r="A47" s="180"/>
      <c r="B47" s="180"/>
      <c r="C47" s="181"/>
      <c r="D47" s="135" t="s">
        <v>554</v>
      </c>
      <c r="E47" s="135" t="s">
        <v>555</v>
      </c>
      <c r="F47" s="52" t="s">
        <v>547</v>
      </c>
      <c r="G47" s="53">
        <v>200</v>
      </c>
      <c r="H47" s="53">
        <v>200</v>
      </c>
      <c r="I47" s="58">
        <v>0.75</v>
      </c>
      <c r="J47" s="55">
        <v>1.5</v>
      </c>
      <c r="K47" s="59">
        <v>0.15</v>
      </c>
      <c r="L47" s="56">
        <f t="shared" si="7"/>
        <v>22.5</v>
      </c>
      <c r="M47" s="57">
        <f t="shared" si="8"/>
        <v>26.324999999999999</v>
      </c>
      <c r="N47" s="57">
        <v>7</v>
      </c>
      <c r="O47" s="57">
        <v>6</v>
      </c>
      <c r="P47" s="57">
        <v>13</v>
      </c>
    </row>
    <row r="48" spans="1:18" ht="28.5">
      <c r="A48" s="105">
        <v>35</v>
      </c>
      <c r="B48" s="105" t="s">
        <v>561</v>
      </c>
      <c r="C48" s="134" t="s">
        <v>562</v>
      </c>
      <c r="D48" s="135" t="s">
        <v>563</v>
      </c>
      <c r="E48" s="135" t="s">
        <v>564</v>
      </c>
      <c r="F48" s="53">
        <v>800</v>
      </c>
      <c r="G48" s="52" t="s">
        <v>547</v>
      </c>
      <c r="H48" s="53">
        <v>800</v>
      </c>
      <c r="I48" s="58">
        <v>0.75</v>
      </c>
      <c r="J48" s="55">
        <v>1.8</v>
      </c>
      <c r="K48" s="59">
        <v>0.2</v>
      </c>
      <c r="L48" s="56">
        <f t="shared" si="7"/>
        <v>120</v>
      </c>
      <c r="M48" s="57">
        <f t="shared" si="8"/>
        <v>140.39999999999998</v>
      </c>
      <c r="N48" s="57">
        <v>5</v>
      </c>
      <c r="O48" s="57">
        <v>35</v>
      </c>
      <c r="P48" s="57">
        <v>100</v>
      </c>
    </row>
    <row r="49" spans="1:16" ht="28.5">
      <c r="A49" s="106">
        <v>36</v>
      </c>
      <c r="B49" s="106" t="s">
        <v>565</v>
      </c>
      <c r="C49" s="136" t="s">
        <v>566</v>
      </c>
      <c r="D49" s="135" t="s">
        <v>567</v>
      </c>
      <c r="E49" s="135" t="s">
        <v>552</v>
      </c>
      <c r="F49" s="53">
        <v>625</v>
      </c>
      <c r="G49" s="52" t="s">
        <v>547</v>
      </c>
      <c r="H49" s="53">
        <v>625</v>
      </c>
      <c r="I49" s="58">
        <v>3.6</v>
      </c>
      <c r="J49" s="55">
        <v>1.8</v>
      </c>
      <c r="K49" s="59">
        <v>0.15</v>
      </c>
      <c r="L49" s="56">
        <f t="shared" si="7"/>
        <v>337.5</v>
      </c>
      <c r="M49" s="57">
        <f t="shared" si="8"/>
        <v>394.875</v>
      </c>
      <c r="N49" s="57">
        <v>10</v>
      </c>
      <c r="O49" s="57">
        <v>90</v>
      </c>
      <c r="P49" s="57">
        <v>295</v>
      </c>
    </row>
    <row r="50" spans="1:16">
      <c r="A50" s="105">
        <v>37</v>
      </c>
      <c r="B50" s="180" t="s">
        <v>568</v>
      </c>
      <c r="C50" s="134" t="s">
        <v>569</v>
      </c>
      <c r="D50" s="135" t="s">
        <v>570</v>
      </c>
      <c r="E50" s="135" t="s">
        <v>571</v>
      </c>
      <c r="F50" s="53">
        <v>450</v>
      </c>
      <c r="G50" s="52" t="s">
        <v>547</v>
      </c>
      <c r="H50" s="53">
        <v>450</v>
      </c>
      <c r="I50" s="58">
        <v>0.65</v>
      </c>
      <c r="J50" s="55">
        <v>1.2</v>
      </c>
      <c r="K50" s="59">
        <v>0.15</v>
      </c>
      <c r="L50" s="56">
        <f t="shared" si="7"/>
        <v>43.875</v>
      </c>
      <c r="M50" s="57">
        <f t="shared" si="8"/>
        <v>51.333749999999995</v>
      </c>
      <c r="N50" s="57">
        <v>5</v>
      </c>
      <c r="O50" s="57">
        <v>15</v>
      </c>
      <c r="P50" s="57">
        <v>31</v>
      </c>
    </row>
    <row r="51" spans="1:16" ht="28.5">
      <c r="A51" s="105">
        <v>38</v>
      </c>
      <c r="B51" s="180"/>
      <c r="C51" s="134" t="s">
        <v>572</v>
      </c>
      <c r="D51" s="135" t="s">
        <v>573</v>
      </c>
      <c r="E51" s="135" t="s">
        <v>574</v>
      </c>
      <c r="F51" s="53">
        <v>400</v>
      </c>
      <c r="G51" s="52" t="s">
        <v>547</v>
      </c>
      <c r="H51" s="53">
        <v>400</v>
      </c>
      <c r="I51" s="58">
        <v>0.75</v>
      </c>
      <c r="J51" s="60">
        <v>0.1</v>
      </c>
      <c r="K51" s="58">
        <v>0.2</v>
      </c>
      <c r="L51" s="56">
        <f t="shared" si="7"/>
        <v>60</v>
      </c>
      <c r="M51" s="57">
        <f t="shared" si="8"/>
        <v>70.199999999999989</v>
      </c>
      <c r="N51" s="57">
        <v>5</v>
      </c>
      <c r="O51" s="57">
        <v>20</v>
      </c>
      <c r="P51" s="57">
        <v>45</v>
      </c>
    </row>
    <row r="52" spans="1:16">
      <c r="A52" s="105">
        <v>39</v>
      </c>
      <c r="B52" s="180"/>
      <c r="C52" s="134" t="s">
        <v>575</v>
      </c>
      <c r="D52" s="135" t="s">
        <v>559</v>
      </c>
      <c r="E52" s="135" t="s">
        <v>576</v>
      </c>
      <c r="F52" s="52" t="s">
        <v>547</v>
      </c>
      <c r="G52" s="53">
        <v>225</v>
      </c>
      <c r="H52" s="53">
        <v>225</v>
      </c>
      <c r="I52" s="58">
        <v>1</v>
      </c>
      <c r="J52" s="55">
        <v>1.4</v>
      </c>
      <c r="K52" s="59">
        <v>0.2</v>
      </c>
      <c r="L52" s="56">
        <f t="shared" si="7"/>
        <v>45</v>
      </c>
      <c r="M52" s="57">
        <f t="shared" si="8"/>
        <v>52.65</v>
      </c>
      <c r="N52" s="57">
        <v>10</v>
      </c>
      <c r="O52" s="57">
        <v>10</v>
      </c>
      <c r="P52" s="57">
        <v>33</v>
      </c>
    </row>
    <row r="53" spans="1:16" ht="28.5">
      <c r="A53" s="107">
        <v>40</v>
      </c>
      <c r="B53" s="180"/>
      <c r="C53" s="137" t="s">
        <v>577</v>
      </c>
      <c r="D53" s="135" t="s">
        <v>552</v>
      </c>
      <c r="E53" s="135" t="s">
        <v>578</v>
      </c>
      <c r="F53" s="52" t="s">
        <v>547</v>
      </c>
      <c r="G53" s="53">
        <v>1100</v>
      </c>
      <c r="H53" s="53">
        <v>1100</v>
      </c>
      <c r="I53" s="58">
        <v>1</v>
      </c>
      <c r="J53" s="55">
        <v>1.5</v>
      </c>
      <c r="K53" s="59">
        <v>0.25</v>
      </c>
      <c r="L53" s="56">
        <f t="shared" si="7"/>
        <v>275</v>
      </c>
      <c r="M53" s="57">
        <f t="shared" si="8"/>
        <v>321.75</v>
      </c>
      <c r="N53" s="57">
        <v>10</v>
      </c>
      <c r="O53" s="57">
        <v>40</v>
      </c>
      <c r="P53" s="57">
        <v>272</v>
      </c>
    </row>
    <row r="54" spans="1:16" ht="28.5">
      <c r="A54" s="105">
        <v>41</v>
      </c>
      <c r="B54" s="180" t="s">
        <v>579</v>
      </c>
      <c r="C54" s="134" t="s">
        <v>580</v>
      </c>
      <c r="D54" s="135" t="s">
        <v>581</v>
      </c>
      <c r="E54" s="135" t="s">
        <v>582</v>
      </c>
      <c r="F54" s="53">
        <v>1000</v>
      </c>
      <c r="G54" s="52" t="s">
        <v>547</v>
      </c>
      <c r="H54" s="53">
        <v>1000</v>
      </c>
      <c r="I54" s="54">
        <v>1.2</v>
      </c>
      <c r="J54" s="55">
        <v>1.35</v>
      </c>
      <c r="K54" s="54">
        <v>0.3</v>
      </c>
      <c r="L54" s="56">
        <f t="shared" si="7"/>
        <v>360</v>
      </c>
      <c r="M54" s="57">
        <f t="shared" si="8"/>
        <v>421.2</v>
      </c>
      <c r="N54" s="57">
        <v>5</v>
      </c>
      <c r="O54" s="57">
        <v>100</v>
      </c>
      <c r="P54" s="57">
        <v>316</v>
      </c>
    </row>
    <row r="55" spans="1:16" ht="28.5">
      <c r="A55" s="106">
        <v>42</v>
      </c>
      <c r="B55" s="180"/>
      <c r="C55" s="136" t="s">
        <v>583</v>
      </c>
      <c r="D55" s="135" t="s">
        <v>584</v>
      </c>
      <c r="E55" s="135" t="s">
        <v>585</v>
      </c>
      <c r="F55" s="52" t="s">
        <v>547</v>
      </c>
      <c r="G55" s="53">
        <v>425</v>
      </c>
      <c r="H55" s="53">
        <v>425</v>
      </c>
      <c r="I55" s="54">
        <v>1.2</v>
      </c>
      <c r="J55" s="55">
        <v>1.5</v>
      </c>
      <c r="K55" s="54">
        <v>0.15</v>
      </c>
      <c r="L55" s="56">
        <f t="shared" si="7"/>
        <v>76.5</v>
      </c>
      <c r="M55" s="57">
        <f t="shared" si="8"/>
        <v>89.504999999999995</v>
      </c>
      <c r="N55" s="57">
        <v>5</v>
      </c>
      <c r="O55" s="57">
        <v>30</v>
      </c>
      <c r="P55" s="57">
        <v>55</v>
      </c>
    </row>
    <row r="56" spans="1:16" ht="28.5">
      <c r="A56" s="106">
        <v>43</v>
      </c>
      <c r="B56" s="179" t="s">
        <v>586</v>
      </c>
      <c r="C56" s="136" t="s">
        <v>587</v>
      </c>
      <c r="D56" s="135" t="s">
        <v>588</v>
      </c>
      <c r="E56" s="135" t="s">
        <v>589</v>
      </c>
      <c r="F56" s="53">
        <v>900</v>
      </c>
      <c r="G56" s="52" t="s">
        <v>547</v>
      </c>
      <c r="H56" s="53">
        <v>900</v>
      </c>
      <c r="I56" s="54">
        <v>1.5</v>
      </c>
      <c r="J56" s="55">
        <v>2.1</v>
      </c>
      <c r="K56" s="54">
        <v>0.2</v>
      </c>
      <c r="L56" s="56">
        <f t="shared" si="7"/>
        <v>270</v>
      </c>
      <c r="M56" s="57">
        <f t="shared" si="8"/>
        <v>315.89999999999998</v>
      </c>
      <c r="N56" s="57">
        <v>5</v>
      </c>
      <c r="O56" s="57">
        <v>100</v>
      </c>
      <c r="P56" s="57">
        <v>211</v>
      </c>
    </row>
    <row r="57" spans="1:16">
      <c r="A57" s="106">
        <v>44</v>
      </c>
      <c r="B57" s="179"/>
      <c r="C57" s="136" t="s">
        <v>590</v>
      </c>
      <c r="D57" s="135" t="s">
        <v>591</v>
      </c>
      <c r="E57" s="135" t="s">
        <v>592</v>
      </c>
      <c r="F57" s="53">
        <v>852</v>
      </c>
      <c r="G57" s="52" t="s">
        <v>547</v>
      </c>
      <c r="H57" s="53">
        <v>852</v>
      </c>
      <c r="I57" s="58">
        <v>1.95</v>
      </c>
      <c r="J57" s="55">
        <v>1.8</v>
      </c>
      <c r="K57" s="59">
        <v>0.15</v>
      </c>
      <c r="L57" s="56">
        <f t="shared" si="7"/>
        <v>249.20999999999998</v>
      </c>
      <c r="M57" s="57">
        <f t="shared" si="8"/>
        <v>291.57569999999998</v>
      </c>
      <c r="N57" s="57">
        <v>9</v>
      </c>
      <c r="O57" s="57">
        <v>100</v>
      </c>
      <c r="P57" s="57">
        <v>183</v>
      </c>
    </row>
    <row r="58" spans="1:16" ht="28.5">
      <c r="A58" s="106">
        <v>45</v>
      </c>
      <c r="B58" s="179"/>
      <c r="C58" s="136" t="s">
        <v>593</v>
      </c>
      <c r="D58" s="135" t="s">
        <v>594</v>
      </c>
      <c r="E58" s="135" t="s">
        <v>595</v>
      </c>
      <c r="F58" s="53">
        <v>416</v>
      </c>
      <c r="G58" s="52" t="s">
        <v>547</v>
      </c>
      <c r="H58" s="53">
        <v>416</v>
      </c>
      <c r="I58" s="58">
        <v>1.1499999999999999</v>
      </c>
      <c r="J58" s="55">
        <v>1.5</v>
      </c>
      <c r="K58" s="59">
        <v>0.15</v>
      </c>
      <c r="L58" s="56">
        <f t="shared" si="7"/>
        <v>71.759999999999991</v>
      </c>
      <c r="M58" s="57">
        <f t="shared" si="8"/>
        <v>83.959199999999981</v>
      </c>
      <c r="N58" s="57">
        <v>10</v>
      </c>
      <c r="O58" s="57">
        <v>14</v>
      </c>
      <c r="P58" s="57">
        <v>60</v>
      </c>
    </row>
    <row r="59" spans="1:16" s="85" customFormat="1" ht="15">
      <c r="A59" s="108"/>
      <c r="B59" s="108"/>
      <c r="C59" s="143"/>
      <c r="D59" s="143"/>
      <c r="E59" s="143"/>
      <c r="F59" s="61"/>
      <c r="G59" s="61"/>
      <c r="H59" s="61">
        <f>SUM(H38:H58)</f>
        <v>11025</v>
      </c>
      <c r="I59" s="61"/>
      <c r="J59" s="61"/>
      <c r="K59" s="61"/>
      <c r="L59" s="62"/>
      <c r="M59" s="62">
        <f>SUM(M38:M58)</f>
        <v>3578.8369499999994</v>
      </c>
      <c r="N59" s="62">
        <f>SUM(N38:N58)</f>
        <v>158</v>
      </c>
      <c r="O59" s="62">
        <f>SUM(O38:O58)</f>
        <v>855</v>
      </c>
      <c r="P59" s="62">
        <f>SUM(P38:P58)</f>
        <v>2565</v>
      </c>
    </row>
    <row r="60" spans="1:16" ht="18">
      <c r="A60" s="165" t="s">
        <v>667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7"/>
    </row>
    <row r="61" spans="1:16" ht="29.25" customHeight="1">
      <c r="A61" s="109">
        <v>46</v>
      </c>
      <c r="B61" s="110" t="s">
        <v>17</v>
      </c>
      <c r="C61" s="92" t="s">
        <v>18</v>
      </c>
      <c r="D61" s="49" t="s">
        <v>19</v>
      </c>
      <c r="E61" s="49" t="s">
        <v>20</v>
      </c>
      <c r="F61" s="64">
        <v>300</v>
      </c>
      <c r="G61" s="64">
        <v>650</v>
      </c>
      <c r="H61" s="64">
        <v>950</v>
      </c>
      <c r="I61" s="64">
        <v>0.75</v>
      </c>
      <c r="J61" s="64">
        <v>1.25</v>
      </c>
      <c r="K61" s="39">
        <v>0.15</v>
      </c>
      <c r="L61" s="65">
        <f t="shared" ref="L61:L80" si="9">H61*I61*K61</f>
        <v>106.875</v>
      </c>
      <c r="M61" s="66">
        <f>L61*1.17</f>
        <v>125.04374999999999</v>
      </c>
      <c r="N61" s="45">
        <f>M61*0.1</f>
        <v>12.504375</v>
      </c>
      <c r="O61" s="45">
        <f>M61*0.25</f>
        <v>31.260937499999997</v>
      </c>
      <c r="P61" s="45">
        <f>M61*0.65</f>
        <v>81.278437499999995</v>
      </c>
    </row>
    <row r="62" spans="1:16" ht="29.25" customHeight="1">
      <c r="A62" s="109">
        <v>47</v>
      </c>
      <c r="B62" s="110" t="s">
        <v>17</v>
      </c>
      <c r="C62" s="92" t="s">
        <v>21</v>
      </c>
      <c r="D62" s="49" t="s">
        <v>22</v>
      </c>
      <c r="E62" s="49" t="s">
        <v>23</v>
      </c>
      <c r="F62" s="64"/>
      <c r="G62" s="64">
        <v>600</v>
      </c>
      <c r="H62" s="64">
        <v>600</v>
      </c>
      <c r="I62" s="64">
        <v>0.85</v>
      </c>
      <c r="J62" s="64">
        <v>1.4</v>
      </c>
      <c r="K62" s="39">
        <v>0.15</v>
      </c>
      <c r="L62" s="65">
        <f t="shared" si="9"/>
        <v>76.5</v>
      </c>
      <c r="M62" s="66">
        <f t="shared" ref="M62:M80" si="10">L62*1.17</f>
        <v>89.504999999999995</v>
      </c>
      <c r="N62" s="45">
        <f t="shared" ref="N62:N80" si="11">M62*0.1</f>
        <v>8.9504999999999999</v>
      </c>
      <c r="O62" s="45">
        <f t="shared" ref="O62:O79" si="12">M62*0.25</f>
        <v>22.376249999999999</v>
      </c>
      <c r="P62" s="45">
        <f t="shared" ref="P62:P80" si="13">M62*0.65</f>
        <v>58.178249999999998</v>
      </c>
    </row>
    <row r="63" spans="1:16" ht="29.25" customHeight="1">
      <c r="A63" s="109">
        <v>48</v>
      </c>
      <c r="B63" s="110" t="s">
        <v>17</v>
      </c>
      <c r="C63" s="92" t="s">
        <v>24</v>
      </c>
      <c r="D63" s="49" t="s">
        <v>25</v>
      </c>
      <c r="E63" s="49" t="s">
        <v>26</v>
      </c>
      <c r="F63" s="64"/>
      <c r="G63" s="64">
        <v>300</v>
      </c>
      <c r="H63" s="64">
        <v>300</v>
      </c>
      <c r="I63" s="64">
        <v>0.75</v>
      </c>
      <c r="J63" s="64">
        <v>1.25</v>
      </c>
      <c r="K63" s="39">
        <v>0.15</v>
      </c>
      <c r="L63" s="65">
        <f t="shared" si="9"/>
        <v>33.75</v>
      </c>
      <c r="M63" s="66">
        <f t="shared" si="10"/>
        <v>39.487499999999997</v>
      </c>
      <c r="N63" s="45">
        <f t="shared" si="11"/>
        <v>3.94875</v>
      </c>
      <c r="O63" s="45">
        <f t="shared" si="12"/>
        <v>9.8718749999999993</v>
      </c>
      <c r="P63" s="45">
        <f t="shared" si="13"/>
        <v>25.666874999999997</v>
      </c>
    </row>
    <row r="64" spans="1:16" ht="29.25" customHeight="1">
      <c r="A64" s="109">
        <v>49</v>
      </c>
      <c r="B64" s="110" t="s">
        <v>27</v>
      </c>
      <c r="C64" s="92" t="s">
        <v>28</v>
      </c>
      <c r="D64" s="49" t="s">
        <v>29</v>
      </c>
      <c r="E64" s="49" t="s">
        <v>30</v>
      </c>
      <c r="F64" s="64">
        <v>950</v>
      </c>
      <c r="G64" s="64"/>
      <c r="H64" s="64">
        <v>950</v>
      </c>
      <c r="I64" s="64">
        <v>5</v>
      </c>
      <c r="J64" s="64">
        <v>1.65</v>
      </c>
      <c r="K64" s="39">
        <v>0.2</v>
      </c>
      <c r="L64" s="65">
        <f t="shared" si="9"/>
        <v>950</v>
      </c>
      <c r="M64" s="66">
        <f t="shared" si="10"/>
        <v>1111.5</v>
      </c>
      <c r="N64" s="45">
        <f t="shared" si="11"/>
        <v>111.15</v>
      </c>
      <c r="O64" s="45">
        <f t="shared" si="12"/>
        <v>277.875</v>
      </c>
      <c r="P64" s="45">
        <f t="shared" si="13"/>
        <v>722.47500000000002</v>
      </c>
    </row>
    <row r="65" spans="1:16" ht="29.25" customHeight="1">
      <c r="A65" s="109">
        <v>50</v>
      </c>
      <c r="B65" s="110" t="s">
        <v>27</v>
      </c>
      <c r="C65" s="93" t="s">
        <v>31</v>
      </c>
      <c r="D65" s="49" t="s">
        <v>32</v>
      </c>
      <c r="E65" s="49" t="s">
        <v>33</v>
      </c>
      <c r="F65" s="44"/>
      <c r="G65" s="40">
        <v>700</v>
      </c>
      <c r="H65" s="40">
        <v>700</v>
      </c>
      <c r="I65" s="40">
        <v>0.9</v>
      </c>
      <c r="J65" s="40">
        <v>1.25</v>
      </c>
      <c r="K65" s="39">
        <v>0.15</v>
      </c>
      <c r="L65" s="65">
        <f t="shared" si="9"/>
        <v>94.5</v>
      </c>
      <c r="M65" s="66">
        <f t="shared" si="10"/>
        <v>110.565</v>
      </c>
      <c r="N65" s="45">
        <f t="shared" si="11"/>
        <v>11.0565</v>
      </c>
      <c r="O65" s="45">
        <f t="shared" si="12"/>
        <v>27.641249999999999</v>
      </c>
      <c r="P65" s="45">
        <f t="shared" si="13"/>
        <v>71.867249999999999</v>
      </c>
    </row>
    <row r="66" spans="1:16" ht="29.25" customHeight="1">
      <c r="A66" s="109">
        <v>51</v>
      </c>
      <c r="B66" s="110" t="s">
        <v>27</v>
      </c>
      <c r="C66" s="93" t="s">
        <v>34</v>
      </c>
      <c r="D66" s="49" t="s">
        <v>35</v>
      </c>
      <c r="E66" s="49" t="s">
        <v>36</v>
      </c>
      <c r="F66" s="44"/>
      <c r="G66" s="40">
        <v>700</v>
      </c>
      <c r="H66" s="40">
        <v>700</v>
      </c>
      <c r="I66" s="40">
        <v>0.9</v>
      </c>
      <c r="J66" s="40">
        <v>1.25</v>
      </c>
      <c r="K66" s="39">
        <v>0.15</v>
      </c>
      <c r="L66" s="65">
        <f t="shared" si="9"/>
        <v>94.5</v>
      </c>
      <c r="M66" s="66">
        <f t="shared" si="10"/>
        <v>110.565</v>
      </c>
      <c r="N66" s="45">
        <f t="shared" si="11"/>
        <v>11.0565</v>
      </c>
      <c r="O66" s="45">
        <f t="shared" si="12"/>
        <v>27.641249999999999</v>
      </c>
      <c r="P66" s="45">
        <f t="shared" si="13"/>
        <v>71.867249999999999</v>
      </c>
    </row>
    <row r="67" spans="1:16" ht="29.25" customHeight="1">
      <c r="A67" s="109">
        <v>52</v>
      </c>
      <c r="B67" s="110" t="s">
        <v>27</v>
      </c>
      <c r="C67" s="93" t="s">
        <v>37</v>
      </c>
      <c r="D67" s="49" t="s">
        <v>38</v>
      </c>
      <c r="E67" s="49" t="s">
        <v>39</v>
      </c>
      <c r="F67" s="44"/>
      <c r="G67" s="40">
        <v>550</v>
      </c>
      <c r="H67" s="40">
        <v>550</v>
      </c>
      <c r="I67" s="40">
        <v>0.8</v>
      </c>
      <c r="J67" s="40">
        <v>1.3</v>
      </c>
      <c r="K67" s="39">
        <v>0.15</v>
      </c>
      <c r="L67" s="65">
        <f t="shared" si="9"/>
        <v>66</v>
      </c>
      <c r="M67" s="66">
        <f t="shared" si="10"/>
        <v>77.22</v>
      </c>
      <c r="N67" s="45">
        <f t="shared" si="11"/>
        <v>7.7220000000000004</v>
      </c>
      <c r="O67" s="45">
        <f t="shared" si="12"/>
        <v>19.305</v>
      </c>
      <c r="P67" s="45">
        <f t="shared" si="13"/>
        <v>50.192999999999998</v>
      </c>
    </row>
    <row r="68" spans="1:16" ht="29.25" customHeight="1">
      <c r="A68" s="109">
        <v>53</v>
      </c>
      <c r="B68" s="111" t="s">
        <v>40</v>
      </c>
      <c r="C68" s="93" t="s">
        <v>41</v>
      </c>
      <c r="D68" s="49" t="s">
        <v>42</v>
      </c>
      <c r="E68" s="49" t="s">
        <v>43</v>
      </c>
      <c r="F68" s="44"/>
      <c r="G68" s="40">
        <v>880</v>
      </c>
      <c r="H68" s="40">
        <v>880</v>
      </c>
      <c r="I68" s="40">
        <v>0.75</v>
      </c>
      <c r="J68" s="40">
        <v>1.25</v>
      </c>
      <c r="K68" s="39">
        <v>0.15</v>
      </c>
      <c r="L68" s="65">
        <f t="shared" si="9"/>
        <v>99</v>
      </c>
      <c r="M68" s="66">
        <f t="shared" si="10"/>
        <v>115.83</v>
      </c>
      <c r="N68" s="45">
        <f t="shared" si="11"/>
        <v>11.583</v>
      </c>
      <c r="O68" s="45">
        <f t="shared" si="12"/>
        <v>28.9575</v>
      </c>
      <c r="P68" s="45">
        <f t="shared" si="13"/>
        <v>75.289500000000004</v>
      </c>
    </row>
    <row r="69" spans="1:16" ht="29.25" customHeight="1">
      <c r="A69" s="109">
        <v>54</v>
      </c>
      <c r="B69" s="111" t="s">
        <v>40</v>
      </c>
      <c r="C69" s="93" t="s">
        <v>44</v>
      </c>
      <c r="D69" s="49" t="s">
        <v>42</v>
      </c>
      <c r="E69" s="49" t="s">
        <v>45</v>
      </c>
      <c r="F69" s="44"/>
      <c r="G69" s="64">
        <v>980</v>
      </c>
      <c r="H69" s="64">
        <v>980</v>
      </c>
      <c r="I69" s="64">
        <v>0.75</v>
      </c>
      <c r="J69" s="64">
        <v>1.25</v>
      </c>
      <c r="K69" s="39">
        <v>0.15</v>
      </c>
      <c r="L69" s="65">
        <f t="shared" si="9"/>
        <v>110.25</v>
      </c>
      <c r="M69" s="66">
        <f t="shared" si="10"/>
        <v>128.99249999999998</v>
      </c>
      <c r="N69" s="45">
        <f t="shared" si="11"/>
        <v>12.899249999999999</v>
      </c>
      <c r="O69" s="45">
        <f t="shared" si="12"/>
        <v>32.248124999999995</v>
      </c>
      <c r="P69" s="45">
        <f t="shared" si="13"/>
        <v>83.845124999999996</v>
      </c>
    </row>
    <row r="70" spans="1:16" ht="29.25" customHeight="1">
      <c r="A70" s="109">
        <v>55</v>
      </c>
      <c r="B70" s="111" t="s">
        <v>40</v>
      </c>
      <c r="C70" s="93" t="s">
        <v>46</v>
      </c>
      <c r="D70" s="49" t="s">
        <v>47</v>
      </c>
      <c r="E70" s="49" t="s">
        <v>48</v>
      </c>
      <c r="F70" s="40"/>
      <c r="G70" s="40">
        <v>1000</v>
      </c>
      <c r="H70" s="40">
        <v>1000</v>
      </c>
      <c r="I70" s="40">
        <v>0.75</v>
      </c>
      <c r="J70" s="40">
        <v>1.25</v>
      </c>
      <c r="K70" s="39">
        <v>0.15</v>
      </c>
      <c r="L70" s="65">
        <f t="shared" si="9"/>
        <v>112.5</v>
      </c>
      <c r="M70" s="66">
        <f t="shared" si="10"/>
        <v>131.625</v>
      </c>
      <c r="N70" s="45">
        <f t="shared" si="11"/>
        <v>13.162500000000001</v>
      </c>
      <c r="O70" s="45">
        <f t="shared" si="12"/>
        <v>32.90625</v>
      </c>
      <c r="P70" s="45">
        <f t="shared" si="13"/>
        <v>85.556250000000006</v>
      </c>
    </row>
    <row r="71" spans="1:16" ht="29.25" customHeight="1">
      <c r="A71" s="109">
        <v>56</v>
      </c>
      <c r="B71" s="111" t="s">
        <v>40</v>
      </c>
      <c r="C71" s="93" t="s">
        <v>49</v>
      </c>
      <c r="D71" s="49" t="s">
        <v>50</v>
      </c>
      <c r="E71" s="49" t="s">
        <v>51</v>
      </c>
      <c r="F71" s="40">
        <v>495</v>
      </c>
      <c r="G71" s="40">
        <v>205</v>
      </c>
      <c r="H71" s="40">
        <v>700</v>
      </c>
      <c r="I71" s="40">
        <v>1.2</v>
      </c>
      <c r="J71" s="40">
        <v>1.5</v>
      </c>
      <c r="K71" s="39">
        <v>0.15</v>
      </c>
      <c r="L71" s="65">
        <f t="shared" si="9"/>
        <v>126</v>
      </c>
      <c r="M71" s="66">
        <f t="shared" si="10"/>
        <v>147.41999999999999</v>
      </c>
      <c r="N71" s="45">
        <f t="shared" si="11"/>
        <v>14.741999999999999</v>
      </c>
      <c r="O71" s="45">
        <f t="shared" si="12"/>
        <v>36.854999999999997</v>
      </c>
      <c r="P71" s="45">
        <f t="shared" si="13"/>
        <v>95.822999999999993</v>
      </c>
    </row>
    <row r="72" spans="1:16" ht="29.25" customHeight="1">
      <c r="A72" s="109">
        <v>57</v>
      </c>
      <c r="B72" s="111" t="s">
        <v>40</v>
      </c>
      <c r="C72" s="93" t="s">
        <v>52</v>
      </c>
      <c r="D72" s="49" t="s">
        <v>53</v>
      </c>
      <c r="E72" s="49" t="s">
        <v>54</v>
      </c>
      <c r="F72" s="40">
        <v>500</v>
      </c>
      <c r="G72" s="40">
        <v>300</v>
      </c>
      <c r="H72" s="40">
        <v>800</v>
      </c>
      <c r="I72" s="40">
        <v>1</v>
      </c>
      <c r="J72" s="40">
        <v>2.2999999999999998</v>
      </c>
      <c r="K72" s="39">
        <v>0.15</v>
      </c>
      <c r="L72" s="65">
        <f t="shared" si="9"/>
        <v>120</v>
      </c>
      <c r="M72" s="66">
        <f t="shared" si="10"/>
        <v>140.39999999999998</v>
      </c>
      <c r="N72" s="45">
        <f t="shared" si="11"/>
        <v>14.04</v>
      </c>
      <c r="O72" s="45">
        <f t="shared" si="12"/>
        <v>35.099999999999994</v>
      </c>
      <c r="P72" s="45">
        <f t="shared" si="13"/>
        <v>91.259999999999991</v>
      </c>
    </row>
    <row r="73" spans="1:16" ht="29.25" customHeight="1">
      <c r="A73" s="109">
        <v>58</v>
      </c>
      <c r="B73" s="111" t="s">
        <v>55</v>
      </c>
      <c r="C73" s="93" t="s">
        <v>56</v>
      </c>
      <c r="D73" s="49" t="s">
        <v>57</v>
      </c>
      <c r="E73" s="49" t="s">
        <v>58</v>
      </c>
      <c r="F73" s="40"/>
      <c r="G73" s="40">
        <v>1400</v>
      </c>
      <c r="H73" s="40">
        <v>1400</v>
      </c>
      <c r="I73" s="40">
        <v>2.1</v>
      </c>
      <c r="J73" s="40">
        <v>3</v>
      </c>
      <c r="K73" s="40">
        <v>0.3</v>
      </c>
      <c r="L73" s="65">
        <f t="shared" si="9"/>
        <v>882</v>
      </c>
      <c r="M73" s="66">
        <f t="shared" si="10"/>
        <v>1031.9399999999998</v>
      </c>
      <c r="N73" s="45">
        <f t="shared" si="11"/>
        <v>103.19399999999999</v>
      </c>
      <c r="O73" s="45">
        <f t="shared" si="12"/>
        <v>257.98499999999996</v>
      </c>
      <c r="P73" s="45">
        <f t="shared" si="13"/>
        <v>670.76099999999997</v>
      </c>
    </row>
    <row r="74" spans="1:16" ht="29.25" customHeight="1">
      <c r="A74" s="109">
        <v>59</v>
      </c>
      <c r="B74" s="110" t="s">
        <v>59</v>
      </c>
      <c r="C74" s="92" t="s">
        <v>60</v>
      </c>
      <c r="D74" s="49" t="s">
        <v>61</v>
      </c>
      <c r="E74" s="49" t="s">
        <v>62</v>
      </c>
      <c r="F74" s="64">
        <v>252</v>
      </c>
      <c r="G74" s="64"/>
      <c r="H74" s="64">
        <v>252</v>
      </c>
      <c r="I74" s="64">
        <v>1</v>
      </c>
      <c r="J74" s="64">
        <v>1.6</v>
      </c>
      <c r="K74" s="39">
        <v>0.2</v>
      </c>
      <c r="L74" s="65">
        <f t="shared" si="9"/>
        <v>50.400000000000006</v>
      </c>
      <c r="M74" s="66">
        <f t="shared" si="10"/>
        <v>58.968000000000004</v>
      </c>
      <c r="N74" s="45">
        <f t="shared" si="11"/>
        <v>5.8968000000000007</v>
      </c>
      <c r="O74" s="45">
        <f t="shared" si="12"/>
        <v>14.742000000000001</v>
      </c>
      <c r="P74" s="45">
        <f t="shared" si="13"/>
        <v>38.3292</v>
      </c>
    </row>
    <row r="75" spans="1:16" ht="29.25" customHeight="1">
      <c r="A75" s="109">
        <v>60</v>
      </c>
      <c r="B75" s="110" t="s">
        <v>59</v>
      </c>
      <c r="C75" s="92" t="s">
        <v>63</v>
      </c>
      <c r="D75" s="49" t="s">
        <v>64</v>
      </c>
      <c r="E75" s="49" t="s">
        <v>65</v>
      </c>
      <c r="F75" s="64">
        <v>400</v>
      </c>
      <c r="G75" s="64"/>
      <c r="H75" s="64">
        <v>400</v>
      </c>
      <c r="I75" s="64">
        <v>2.9</v>
      </c>
      <c r="J75" s="64">
        <v>1.6</v>
      </c>
      <c r="K75" s="39">
        <v>0.2</v>
      </c>
      <c r="L75" s="65">
        <f t="shared" si="9"/>
        <v>232</v>
      </c>
      <c r="M75" s="66">
        <f t="shared" si="10"/>
        <v>271.44</v>
      </c>
      <c r="N75" s="45">
        <f t="shared" si="11"/>
        <v>27.144000000000002</v>
      </c>
      <c r="O75" s="45">
        <f t="shared" si="12"/>
        <v>67.86</v>
      </c>
      <c r="P75" s="45">
        <f t="shared" si="13"/>
        <v>176.43600000000001</v>
      </c>
    </row>
    <row r="76" spans="1:16" ht="29.25" customHeight="1">
      <c r="A76" s="109">
        <v>61</v>
      </c>
      <c r="B76" s="110" t="s">
        <v>59</v>
      </c>
      <c r="C76" s="93" t="s">
        <v>66</v>
      </c>
      <c r="D76" s="49" t="s">
        <v>67</v>
      </c>
      <c r="E76" s="49" t="s">
        <v>68</v>
      </c>
      <c r="F76" s="40"/>
      <c r="G76" s="40">
        <v>500</v>
      </c>
      <c r="H76" s="40">
        <v>500</v>
      </c>
      <c r="I76" s="64">
        <v>0.75</v>
      </c>
      <c r="J76" s="64">
        <v>1.25</v>
      </c>
      <c r="K76" s="39">
        <v>0.2</v>
      </c>
      <c r="L76" s="65">
        <f t="shared" si="9"/>
        <v>75</v>
      </c>
      <c r="M76" s="66">
        <f t="shared" si="10"/>
        <v>87.75</v>
      </c>
      <c r="N76" s="45">
        <f t="shared" si="11"/>
        <v>8.7750000000000004</v>
      </c>
      <c r="O76" s="45">
        <f t="shared" si="12"/>
        <v>21.9375</v>
      </c>
      <c r="P76" s="45">
        <f t="shared" si="13"/>
        <v>57.037500000000001</v>
      </c>
    </row>
    <row r="77" spans="1:16" ht="29.25" customHeight="1">
      <c r="A77" s="109">
        <v>62</v>
      </c>
      <c r="B77" s="110" t="s">
        <v>59</v>
      </c>
      <c r="C77" s="92" t="s">
        <v>69</v>
      </c>
      <c r="D77" s="49" t="s">
        <v>70</v>
      </c>
      <c r="E77" s="49" t="s">
        <v>71</v>
      </c>
      <c r="F77" s="64">
        <v>225</v>
      </c>
      <c r="G77" s="64"/>
      <c r="H77" s="64">
        <v>225</v>
      </c>
      <c r="I77" s="64">
        <v>1.3</v>
      </c>
      <c r="J77" s="64">
        <v>1.75</v>
      </c>
      <c r="K77" s="39">
        <v>0.2</v>
      </c>
      <c r="L77" s="65">
        <f t="shared" si="9"/>
        <v>58.5</v>
      </c>
      <c r="M77" s="66">
        <f t="shared" si="10"/>
        <v>68.444999999999993</v>
      </c>
      <c r="N77" s="45">
        <f t="shared" si="11"/>
        <v>6.8445</v>
      </c>
      <c r="O77" s="45">
        <f t="shared" si="12"/>
        <v>17.111249999999998</v>
      </c>
      <c r="P77" s="45">
        <f t="shared" si="13"/>
        <v>44.489249999999998</v>
      </c>
    </row>
    <row r="78" spans="1:16" ht="29.25" customHeight="1">
      <c r="A78" s="109">
        <v>63</v>
      </c>
      <c r="B78" s="111" t="s">
        <v>72</v>
      </c>
      <c r="C78" s="92" t="s">
        <v>73</v>
      </c>
      <c r="D78" s="49" t="s">
        <v>19</v>
      </c>
      <c r="E78" s="49" t="s">
        <v>74</v>
      </c>
      <c r="F78" s="40"/>
      <c r="G78" s="40">
        <v>1100</v>
      </c>
      <c r="H78" s="40">
        <v>1100</v>
      </c>
      <c r="I78" s="40">
        <v>1</v>
      </c>
      <c r="J78" s="40">
        <v>2.2999999999999998</v>
      </c>
      <c r="K78" s="40">
        <v>0.15</v>
      </c>
      <c r="L78" s="65">
        <f t="shared" si="9"/>
        <v>165</v>
      </c>
      <c r="M78" s="66">
        <f t="shared" si="10"/>
        <v>193.04999999999998</v>
      </c>
      <c r="N78" s="45">
        <f t="shared" si="11"/>
        <v>19.305</v>
      </c>
      <c r="O78" s="45">
        <f t="shared" si="12"/>
        <v>48.262499999999996</v>
      </c>
      <c r="P78" s="45">
        <f t="shared" si="13"/>
        <v>125.48249999999999</v>
      </c>
    </row>
    <row r="79" spans="1:16" ht="29.25" customHeight="1">
      <c r="A79" s="109">
        <v>64</v>
      </c>
      <c r="B79" s="111" t="s">
        <v>72</v>
      </c>
      <c r="C79" s="92" t="s">
        <v>75</v>
      </c>
      <c r="D79" s="49" t="s">
        <v>76</v>
      </c>
      <c r="E79" s="49" t="s">
        <v>77</v>
      </c>
      <c r="F79" s="64"/>
      <c r="G79" s="64">
        <v>960</v>
      </c>
      <c r="H79" s="64">
        <v>960</v>
      </c>
      <c r="I79" s="64">
        <v>0.75</v>
      </c>
      <c r="J79" s="64">
        <v>1.25</v>
      </c>
      <c r="K79" s="64">
        <v>0.15</v>
      </c>
      <c r="L79" s="65">
        <f t="shared" si="9"/>
        <v>108</v>
      </c>
      <c r="M79" s="66">
        <f t="shared" si="10"/>
        <v>126.35999999999999</v>
      </c>
      <c r="N79" s="45">
        <f t="shared" si="11"/>
        <v>12.635999999999999</v>
      </c>
      <c r="O79" s="45">
        <f t="shared" si="12"/>
        <v>31.589999999999996</v>
      </c>
      <c r="P79" s="45">
        <f t="shared" si="13"/>
        <v>82.133999999999986</v>
      </c>
    </row>
    <row r="80" spans="1:16" ht="29.25" customHeight="1">
      <c r="A80" s="109">
        <v>65</v>
      </c>
      <c r="B80" s="111" t="s">
        <v>72</v>
      </c>
      <c r="C80" s="93" t="s">
        <v>78</v>
      </c>
      <c r="D80" s="49" t="s">
        <v>79</v>
      </c>
      <c r="E80" s="49" t="s">
        <v>80</v>
      </c>
      <c r="F80" s="40">
        <v>150</v>
      </c>
      <c r="G80" s="40"/>
      <c r="H80" s="40">
        <v>150</v>
      </c>
      <c r="I80" s="40">
        <v>0.75</v>
      </c>
      <c r="J80" s="40">
        <v>1.25</v>
      </c>
      <c r="K80" s="40">
        <v>0.2</v>
      </c>
      <c r="L80" s="65">
        <f t="shared" si="9"/>
        <v>22.5</v>
      </c>
      <c r="M80" s="66">
        <f t="shared" si="10"/>
        <v>26.324999999999999</v>
      </c>
      <c r="N80" s="45">
        <f t="shared" si="11"/>
        <v>2.6325000000000003</v>
      </c>
      <c r="O80" s="45">
        <v>6</v>
      </c>
      <c r="P80" s="45">
        <f t="shared" si="13"/>
        <v>17.111250000000002</v>
      </c>
    </row>
    <row r="81" spans="1:16" ht="82.5" customHeight="1">
      <c r="A81" s="78">
        <v>66</v>
      </c>
      <c r="B81" s="110" t="s">
        <v>81</v>
      </c>
      <c r="C81" s="92" t="s">
        <v>685</v>
      </c>
      <c r="D81" s="49" t="s">
        <v>82</v>
      </c>
      <c r="E81" s="49" t="s">
        <v>83</v>
      </c>
      <c r="F81" s="64"/>
      <c r="G81" s="64"/>
      <c r="H81" s="64">
        <v>70</v>
      </c>
      <c r="I81" s="64">
        <v>1</v>
      </c>
      <c r="J81" s="64">
        <v>1.4</v>
      </c>
      <c r="K81" s="39">
        <v>0.2</v>
      </c>
      <c r="L81" s="65">
        <f>H81*I81*K81</f>
        <v>14</v>
      </c>
      <c r="M81" s="66">
        <v>18</v>
      </c>
      <c r="N81" s="45">
        <v>3</v>
      </c>
      <c r="O81" s="44">
        <v>5</v>
      </c>
      <c r="P81" s="44">
        <v>10</v>
      </c>
    </row>
    <row r="82" spans="1:16" s="85" customFormat="1" ht="15">
      <c r="A82" s="112"/>
      <c r="B82" s="112"/>
      <c r="C82" s="89"/>
      <c r="D82" s="89"/>
      <c r="E82" s="89"/>
      <c r="F82" s="41"/>
      <c r="G82" s="41"/>
      <c r="H82" s="43">
        <f>SUM(H61:H81)</f>
        <v>14167</v>
      </c>
      <c r="I82" s="41"/>
      <c r="J82" s="41"/>
      <c r="K82" s="41"/>
      <c r="L82" s="43"/>
      <c r="M82" s="43">
        <f>SUM(M61:M81)</f>
        <v>4210.4317499999997</v>
      </c>
      <c r="N82" s="43">
        <f>SUM(N61:N81)</f>
        <v>422.24317499999995</v>
      </c>
      <c r="O82" s="43">
        <f>SUM(O61:O81)</f>
        <v>1052.5266875</v>
      </c>
      <c r="P82" s="43">
        <f>SUM(P61:P81)</f>
        <v>2735.0806375000006</v>
      </c>
    </row>
    <row r="83" spans="1:16" ht="18">
      <c r="A83" s="165" t="s">
        <v>668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7"/>
    </row>
    <row r="84" spans="1:16" ht="57">
      <c r="A84" s="90">
        <v>67</v>
      </c>
      <c r="B84" s="90" t="s">
        <v>89</v>
      </c>
      <c r="C84" s="138" t="s">
        <v>90</v>
      </c>
      <c r="D84" s="139" t="s">
        <v>91</v>
      </c>
      <c r="E84" s="139" t="s">
        <v>92</v>
      </c>
      <c r="F84" s="67"/>
      <c r="G84" s="67">
        <v>480</v>
      </c>
      <c r="H84" s="68">
        <v>480</v>
      </c>
      <c r="I84" s="68">
        <v>0.9</v>
      </c>
      <c r="J84" s="68">
        <v>1.2</v>
      </c>
      <c r="K84" s="68">
        <v>0.2</v>
      </c>
      <c r="L84" s="69">
        <f>H84*I84*K84</f>
        <v>86.4</v>
      </c>
      <c r="M84" s="69">
        <f>L84*1.1</f>
        <v>95.04000000000002</v>
      </c>
      <c r="N84" s="70">
        <f>M84*0.2</f>
        <v>19.008000000000006</v>
      </c>
      <c r="O84" s="70">
        <f>M84*0.4</f>
        <v>38.016000000000012</v>
      </c>
      <c r="P84" s="70">
        <f>M84*0.4</f>
        <v>38.016000000000012</v>
      </c>
    </row>
    <row r="85" spans="1:16" ht="57">
      <c r="A85" s="90">
        <v>68</v>
      </c>
      <c r="B85" s="90" t="s">
        <v>89</v>
      </c>
      <c r="C85" s="138" t="s">
        <v>93</v>
      </c>
      <c r="D85" s="139" t="s">
        <v>91</v>
      </c>
      <c r="E85" s="139" t="s">
        <v>94</v>
      </c>
      <c r="F85" s="67">
        <v>290</v>
      </c>
      <c r="G85" s="67"/>
      <c r="H85" s="68">
        <v>290</v>
      </c>
      <c r="I85" s="68">
        <v>0.75</v>
      </c>
      <c r="J85" s="68">
        <v>1.2</v>
      </c>
      <c r="K85" s="68">
        <v>0.2</v>
      </c>
      <c r="L85" s="69">
        <f t="shared" ref="L85:L123" si="14">H85*I85*K85</f>
        <v>43.5</v>
      </c>
      <c r="M85" s="69">
        <f t="shared" ref="M85:M123" si="15">L85*1.1</f>
        <v>47.85</v>
      </c>
      <c r="N85" s="70">
        <f t="shared" ref="N85:N123" si="16">M85*0.2</f>
        <v>9.57</v>
      </c>
      <c r="O85" s="70">
        <f t="shared" ref="O85:O123" si="17">M85*0.4</f>
        <v>19.14</v>
      </c>
      <c r="P85" s="70">
        <f t="shared" ref="P85:P123" si="18">M85*0.4</f>
        <v>19.14</v>
      </c>
    </row>
    <row r="86" spans="1:16" ht="57">
      <c r="A86" s="90">
        <v>69</v>
      </c>
      <c r="B86" s="90" t="s">
        <v>89</v>
      </c>
      <c r="C86" s="138" t="s">
        <v>95</v>
      </c>
      <c r="D86" s="139" t="s">
        <v>96</v>
      </c>
      <c r="E86" s="139" t="s">
        <v>97</v>
      </c>
      <c r="F86" s="67"/>
      <c r="G86" s="68">
        <v>700</v>
      </c>
      <c r="H86" s="68">
        <v>700</v>
      </c>
      <c r="I86" s="68">
        <v>0.9</v>
      </c>
      <c r="J86" s="68">
        <v>1.2</v>
      </c>
      <c r="K86" s="68">
        <v>0.15</v>
      </c>
      <c r="L86" s="69">
        <f t="shared" si="14"/>
        <v>94.5</v>
      </c>
      <c r="M86" s="69">
        <f t="shared" si="15"/>
        <v>103.95</v>
      </c>
      <c r="N86" s="70">
        <f t="shared" si="16"/>
        <v>20.790000000000003</v>
      </c>
      <c r="O86" s="70">
        <f t="shared" si="17"/>
        <v>41.580000000000005</v>
      </c>
      <c r="P86" s="70">
        <f t="shared" si="18"/>
        <v>41.580000000000005</v>
      </c>
    </row>
    <row r="87" spans="1:16" ht="57">
      <c r="A87" s="90">
        <v>70</v>
      </c>
      <c r="B87" s="90" t="s">
        <v>89</v>
      </c>
      <c r="C87" s="138" t="s">
        <v>98</v>
      </c>
      <c r="D87" s="139" t="s">
        <v>99</v>
      </c>
      <c r="E87" s="139" t="s">
        <v>100</v>
      </c>
      <c r="F87" s="67"/>
      <c r="G87" s="68">
        <v>420</v>
      </c>
      <c r="H87" s="68">
        <v>420</v>
      </c>
      <c r="I87" s="68">
        <v>1.3</v>
      </c>
      <c r="J87" s="68">
        <v>1.5</v>
      </c>
      <c r="K87" s="68">
        <v>0.2</v>
      </c>
      <c r="L87" s="69">
        <f t="shared" si="14"/>
        <v>109.2</v>
      </c>
      <c r="M87" s="69">
        <f t="shared" si="15"/>
        <v>120.12000000000002</v>
      </c>
      <c r="N87" s="70">
        <f t="shared" si="16"/>
        <v>24.024000000000004</v>
      </c>
      <c r="O87" s="70">
        <f t="shared" si="17"/>
        <v>48.048000000000009</v>
      </c>
      <c r="P87" s="70">
        <f t="shared" si="18"/>
        <v>48.048000000000009</v>
      </c>
    </row>
    <row r="88" spans="1:16" ht="71.25">
      <c r="A88" s="90">
        <v>71</v>
      </c>
      <c r="B88" s="90" t="s">
        <v>101</v>
      </c>
      <c r="C88" s="138" t="s">
        <v>102</v>
      </c>
      <c r="D88" s="139" t="s">
        <v>103</v>
      </c>
      <c r="E88" s="139" t="s">
        <v>104</v>
      </c>
      <c r="F88" s="67"/>
      <c r="G88" s="68">
        <v>500</v>
      </c>
      <c r="H88" s="68">
        <v>500</v>
      </c>
      <c r="I88" s="68">
        <v>0.9</v>
      </c>
      <c r="J88" s="68">
        <v>1.2</v>
      </c>
      <c r="K88" s="68">
        <v>0.2</v>
      </c>
      <c r="L88" s="69">
        <f t="shared" si="14"/>
        <v>90</v>
      </c>
      <c r="M88" s="69">
        <f t="shared" si="15"/>
        <v>99.000000000000014</v>
      </c>
      <c r="N88" s="70">
        <f t="shared" si="16"/>
        <v>19.800000000000004</v>
      </c>
      <c r="O88" s="70">
        <f t="shared" si="17"/>
        <v>39.600000000000009</v>
      </c>
      <c r="P88" s="70">
        <f t="shared" si="18"/>
        <v>39.600000000000009</v>
      </c>
    </row>
    <row r="89" spans="1:16" ht="42.75">
      <c r="A89" s="90">
        <v>72</v>
      </c>
      <c r="B89" s="90" t="s">
        <v>101</v>
      </c>
      <c r="C89" s="138" t="s">
        <v>105</v>
      </c>
      <c r="D89" s="139" t="s">
        <v>106</v>
      </c>
      <c r="E89" s="139" t="s">
        <v>107</v>
      </c>
      <c r="F89" s="67"/>
      <c r="G89" s="68">
        <v>150</v>
      </c>
      <c r="H89" s="68">
        <v>150</v>
      </c>
      <c r="I89" s="68">
        <v>1</v>
      </c>
      <c r="J89" s="68">
        <v>1.2</v>
      </c>
      <c r="K89" s="68">
        <v>0.3</v>
      </c>
      <c r="L89" s="69">
        <f t="shared" si="14"/>
        <v>45</v>
      </c>
      <c r="M89" s="69">
        <f t="shared" si="15"/>
        <v>49.500000000000007</v>
      </c>
      <c r="N89" s="70">
        <f t="shared" si="16"/>
        <v>9.9000000000000021</v>
      </c>
      <c r="O89" s="70">
        <f t="shared" si="17"/>
        <v>19.800000000000004</v>
      </c>
      <c r="P89" s="70">
        <f t="shared" si="18"/>
        <v>19.800000000000004</v>
      </c>
    </row>
    <row r="90" spans="1:16" ht="57">
      <c r="A90" s="90">
        <v>73</v>
      </c>
      <c r="B90" s="90" t="s">
        <v>101</v>
      </c>
      <c r="C90" s="138" t="s">
        <v>108</v>
      </c>
      <c r="D90" s="139" t="s">
        <v>109</v>
      </c>
      <c r="E90" s="139" t="s">
        <v>110</v>
      </c>
      <c r="F90" s="67"/>
      <c r="G90" s="68">
        <v>430</v>
      </c>
      <c r="H90" s="68">
        <v>430</v>
      </c>
      <c r="I90" s="68">
        <v>1</v>
      </c>
      <c r="J90" s="68">
        <v>1.5</v>
      </c>
      <c r="K90" s="68">
        <v>0.2</v>
      </c>
      <c r="L90" s="69">
        <f t="shared" si="14"/>
        <v>86</v>
      </c>
      <c r="M90" s="69">
        <f t="shared" si="15"/>
        <v>94.600000000000009</v>
      </c>
      <c r="N90" s="70">
        <f t="shared" si="16"/>
        <v>18.920000000000002</v>
      </c>
      <c r="O90" s="70">
        <f t="shared" si="17"/>
        <v>37.840000000000003</v>
      </c>
      <c r="P90" s="70">
        <f t="shared" si="18"/>
        <v>37.840000000000003</v>
      </c>
    </row>
    <row r="91" spans="1:16" ht="71.25">
      <c r="A91" s="90">
        <v>74</v>
      </c>
      <c r="B91" s="90" t="s">
        <v>101</v>
      </c>
      <c r="C91" s="138" t="s">
        <v>111</v>
      </c>
      <c r="D91" s="139" t="s">
        <v>112</v>
      </c>
      <c r="E91" s="139" t="s">
        <v>113</v>
      </c>
      <c r="F91" s="67"/>
      <c r="G91" s="68">
        <v>1500</v>
      </c>
      <c r="H91" s="68">
        <v>1500</v>
      </c>
      <c r="I91" s="68">
        <v>0.9</v>
      </c>
      <c r="J91" s="68">
        <v>1.2</v>
      </c>
      <c r="K91" s="68">
        <v>0.2</v>
      </c>
      <c r="L91" s="69">
        <f t="shared" si="14"/>
        <v>270</v>
      </c>
      <c r="M91" s="69">
        <f t="shared" si="15"/>
        <v>297</v>
      </c>
      <c r="N91" s="70">
        <f t="shared" si="16"/>
        <v>59.400000000000006</v>
      </c>
      <c r="O91" s="70">
        <f t="shared" si="17"/>
        <v>118.80000000000001</v>
      </c>
      <c r="P91" s="70">
        <f t="shared" si="18"/>
        <v>118.80000000000001</v>
      </c>
    </row>
    <row r="92" spans="1:16" ht="71.25">
      <c r="A92" s="90">
        <v>75</v>
      </c>
      <c r="B92" s="90" t="s">
        <v>101</v>
      </c>
      <c r="C92" s="138" t="s">
        <v>114</v>
      </c>
      <c r="D92" s="139" t="s">
        <v>115</v>
      </c>
      <c r="E92" s="139" t="s">
        <v>116</v>
      </c>
      <c r="F92" s="67"/>
      <c r="G92" s="68">
        <v>500</v>
      </c>
      <c r="H92" s="68">
        <v>500</v>
      </c>
      <c r="I92" s="68">
        <v>0.9</v>
      </c>
      <c r="J92" s="68">
        <v>1.2</v>
      </c>
      <c r="K92" s="68">
        <v>0.2</v>
      </c>
      <c r="L92" s="69">
        <f t="shared" si="14"/>
        <v>90</v>
      </c>
      <c r="M92" s="69">
        <f t="shared" si="15"/>
        <v>99.000000000000014</v>
      </c>
      <c r="N92" s="70">
        <f t="shared" si="16"/>
        <v>19.800000000000004</v>
      </c>
      <c r="O92" s="70">
        <f t="shared" si="17"/>
        <v>39.600000000000009</v>
      </c>
      <c r="P92" s="70">
        <f t="shared" si="18"/>
        <v>39.600000000000009</v>
      </c>
    </row>
    <row r="93" spans="1:16" ht="57">
      <c r="A93" s="90">
        <v>76</v>
      </c>
      <c r="B93" s="90" t="s">
        <v>101</v>
      </c>
      <c r="C93" s="138" t="s">
        <v>117</v>
      </c>
      <c r="D93" s="139" t="s">
        <v>118</v>
      </c>
      <c r="E93" s="139" t="s">
        <v>119</v>
      </c>
      <c r="F93" s="67"/>
      <c r="G93" s="68">
        <v>100</v>
      </c>
      <c r="H93" s="68">
        <v>100</v>
      </c>
      <c r="I93" s="68">
        <v>0.9</v>
      </c>
      <c r="J93" s="68">
        <v>1.2</v>
      </c>
      <c r="K93" s="68">
        <v>0.3</v>
      </c>
      <c r="L93" s="69">
        <f t="shared" si="14"/>
        <v>27</v>
      </c>
      <c r="M93" s="69">
        <f t="shared" si="15"/>
        <v>29.700000000000003</v>
      </c>
      <c r="N93" s="70">
        <f t="shared" si="16"/>
        <v>5.9400000000000013</v>
      </c>
      <c r="O93" s="70">
        <f t="shared" si="17"/>
        <v>11.880000000000003</v>
      </c>
      <c r="P93" s="70">
        <f t="shared" si="18"/>
        <v>11.880000000000003</v>
      </c>
    </row>
    <row r="94" spans="1:16">
      <c r="A94" s="168">
        <v>77</v>
      </c>
      <c r="B94" s="168" t="s">
        <v>120</v>
      </c>
      <c r="C94" s="176" t="s">
        <v>121</v>
      </c>
      <c r="D94" s="139" t="s">
        <v>122</v>
      </c>
      <c r="E94" s="139" t="s">
        <v>123</v>
      </c>
      <c r="F94" s="67">
        <v>305</v>
      </c>
      <c r="G94" s="67"/>
      <c r="H94" s="68">
        <v>305</v>
      </c>
      <c r="I94" s="68">
        <v>0.9</v>
      </c>
      <c r="J94" s="68">
        <v>1.2</v>
      </c>
      <c r="K94" s="68">
        <v>0.2</v>
      </c>
      <c r="L94" s="69">
        <f t="shared" si="14"/>
        <v>54.900000000000006</v>
      </c>
      <c r="M94" s="69">
        <f t="shared" si="15"/>
        <v>60.390000000000008</v>
      </c>
      <c r="N94" s="70">
        <f t="shared" si="16"/>
        <v>12.078000000000003</v>
      </c>
      <c r="O94" s="70">
        <f t="shared" si="17"/>
        <v>24.156000000000006</v>
      </c>
      <c r="P94" s="70">
        <f t="shared" si="18"/>
        <v>24.156000000000006</v>
      </c>
    </row>
    <row r="95" spans="1:16">
      <c r="A95" s="168"/>
      <c r="B95" s="168"/>
      <c r="C95" s="176"/>
      <c r="D95" s="139" t="s">
        <v>124</v>
      </c>
      <c r="E95" s="139" t="s">
        <v>122</v>
      </c>
      <c r="F95" s="67"/>
      <c r="G95" s="68">
        <v>300</v>
      </c>
      <c r="H95" s="68">
        <v>300</v>
      </c>
      <c r="I95" s="68">
        <v>0.9</v>
      </c>
      <c r="J95" s="68">
        <v>1.2</v>
      </c>
      <c r="K95" s="68">
        <v>0.2</v>
      </c>
      <c r="L95" s="69">
        <f t="shared" si="14"/>
        <v>54</v>
      </c>
      <c r="M95" s="69">
        <f t="shared" si="15"/>
        <v>59.400000000000006</v>
      </c>
      <c r="N95" s="70">
        <f t="shared" si="16"/>
        <v>11.880000000000003</v>
      </c>
      <c r="O95" s="70">
        <f t="shared" si="17"/>
        <v>23.760000000000005</v>
      </c>
      <c r="P95" s="70">
        <f t="shared" si="18"/>
        <v>23.760000000000005</v>
      </c>
    </row>
    <row r="96" spans="1:16" ht="28.5">
      <c r="A96" s="90">
        <v>78</v>
      </c>
      <c r="B96" s="168" t="s">
        <v>120</v>
      </c>
      <c r="C96" s="138" t="s">
        <v>125</v>
      </c>
      <c r="D96" s="139" t="s">
        <v>126</v>
      </c>
      <c r="E96" s="139" t="s">
        <v>123</v>
      </c>
      <c r="F96" s="68"/>
      <c r="G96" s="68">
        <v>330</v>
      </c>
      <c r="H96" s="68">
        <v>330</v>
      </c>
      <c r="I96" s="68">
        <v>1</v>
      </c>
      <c r="J96" s="68">
        <v>1.2</v>
      </c>
      <c r="K96" s="68">
        <v>0.2</v>
      </c>
      <c r="L96" s="69">
        <f t="shared" si="14"/>
        <v>66</v>
      </c>
      <c r="M96" s="69">
        <f t="shared" si="15"/>
        <v>72.600000000000009</v>
      </c>
      <c r="N96" s="70">
        <f t="shared" si="16"/>
        <v>14.520000000000003</v>
      </c>
      <c r="O96" s="70">
        <f t="shared" si="17"/>
        <v>29.040000000000006</v>
      </c>
      <c r="P96" s="70">
        <f t="shared" si="18"/>
        <v>29.040000000000006</v>
      </c>
    </row>
    <row r="97" spans="1:16" ht="71.25">
      <c r="A97" s="90">
        <v>79</v>
      </c>
      <c r="B97" s="168"/>
      <c r="C97" s="138" t="s">
        <v>127</v>
      </c>
      <c r="D97" s="139" t="s">
        <v>128</v>
      </c>
      <c r="E97" s="139" t="s">
        <v>129</v>
      </c>
      <c r="F97" s="67"/>
      <c r="G97" s="68">
        <v>425</v>
      </c>
      <c r="H97" s="68">
        <v>425</v>
      </c>
      <c r="I97" s="68">
        <v>1</v>
      </c>
      <c r="J97" s="68">
        <v>1.25</v>
      </c>
      <c r="K97" s="68">
        <v>0.2</v>
      </c>
      <c r="L97" s="69">
        <f t="shared" si="14"/>
        <v>85</v>
      </c>
      <c r="M97" s="69">
        <f t="shared" si="15"/>
        <v>93.500000000000014</v>
      </c>
      <c r="N97" s="70">
        <f t="shared" si="16"/>
        <v>18.700000000000003</v>
      </c>
      <c r="O97" s="70">
        <f t="shared" si="17"/>
        <v>37.400000000000006</v>
      </c>
      <c r="P97" s="70">
        <f t="shared" si="18"/>
        <v>37.400000000000006</v>
      </c>
    </row>
    <row r="98" spans="1:16" ht="42.75">
      <c r="A98" s="113">
        <v>80</v>
      </c>
      <c r="B98" s="168" t="s">
        <v>120</v>
      </c>
      <c r="C98" s="138" t="s">
        <v>130</v>
      </c>
      <c r="D98" s="139" t="s">
        <v>131</v>
      </c>
      <c r="E98" s="139" t="s">
        <v>132</v>
      </c>
      <c r="F98" s="67">
        <v>400</v>
      </c>
      <c r="G98" s="67"/>
      <c r="H98" s="68">
        <v>400</v>
      </c>
      <c r="I98" s="68">
        <v>1.2</v>
      </c>
      <c r="J98" s="68">
        <v>1.3</v>
      </c>
      <c r="K98" s="68">
        <v>0.2</v>
      </c>
      <c r="L98" s="69">
        <f t="shared" si="14"/>
        <v>96</v>
      </c>
      <c r="M98" s="69">
        <f t="shared" si="15"/>
        <v>105.60000000000001</v>
      </c>
      <c r="N98" s="70">
        <f t="shared" si="16"/>
        <v>21.120000000000005</v>
      </c>
      <c r="O98" s="70">
        <f t="shared" si="17"/>
        <v>42.240000000000009</v>
      </c>
      <c r="P98" s="70">
        <f t="shared" si="18"/>
        <v>42.240000000000009</v>
      </c>
    </row>
    <row r="99" spans="1:16" ht="57">
      <c r="A99" s="90">
        <v>81</v>
      </c>
      <c r="B99" s="168"/>
      <c r="C99" s="138" t="s">
        <v>133</v>
      </c>
      <c r="D99" s="139" t="s">
        <v>134</v>
      </c>
      <c r="E99" s="139" t="s">
        <v>135</v>
      </c>
      <c r="F99" s="67">
        <v>350</v>
      </c>
      <c r="G99" s="67"/>
      <c r="H99" s="68">
        <v>350</v>
      </c>
      <c r="I99" s="68">
        <v>1.2</v>
      </c>
      <c r="J99" s="68">
        <v>1.3</v>
      </c>
      <c r="K99" s="68">
        <v>0.3</v>
      </c>
      <c r="L99" s="69">
        <f t="shared" si="14"/>
        <v>126</v>
      </c>
      <c r="M99" s="69">
        <f t="shared" si="15"/>
        <v>138.60000000000002</v>
      </c>
      <c r="N99" s="70">
        <f t="shared" si="16"/>
        <v>27.720000000000006</v>
      </c>
      <c r="O99" s="70">
        <f t="shared" si="17"/>
        <v>55.440000000000012</v>
      </c>
      <c r="P99" s="70">
        <f t="shared" si="18"/>
        <v>55.440000000000012</v>
      </c>
    </row>
    <row r="100" spans="1:16" ht="28.5">
      <c r="A100" s="90">
        <v>82</v>
      </c>
      <c r="B100" s="90" t="s">
        <v>136</v>
      </c>
      <c r="C100" s="138" t="s">
        <v>137</v>
      </c>
      <c r="D100" s="139" t="s">
        <v>138</v>
      </c>
      <c r="E100" s="139" t="s">
        <v>139</v>
      </c>
      <c r="F100" s="67"/>
      <c r="G100" s="67">
        <v>800</v>
      </c>
      <c r="H100" s="68">
        <v>800</v>
      </c>
      <c r="I100" s="68">
        <v>0.9</v>
      </c>
      <c r="J100" s="68">
        <v>1.3</v>
      </c>
      <c r="K100" s="68">
        <v>0.2</v>
      </c>
      <c r="L100" s="69">
        <f t="shared" si="14"/>
        <v>144</v>
      </c>
      <c r="M100" s="69">
        <f t="shared" si="15"/>
        <v>158.4</v>
      </c>
      <c r="N100" s="70">
        <f t="shared" si="16"/>
        <v>31.680000000000003</v>
      </c>
      <c r="O100" s="70">
        <f t="shared" si="17"/>
        <v>63.360000000000007</v>
      </c>
      <c r="P100" s="70">
        <f t="shared" si="18"/>
        <v>63.360000000000007</v>
      </c>
    </row>
    <row r="101" spans="1:16" ht="42.75">
      <c r="A101" s="90">
        <v>83</v>
      </c>
      <c r="B101" s="90" t="s">
        <v>136</v>
      </c>
      <c r="C101" s="138" t="s">
        <v>140</v>
      </c>
      <c r="D101" s="139" t="s">
        <v>141</v>
      </c>
      <c r="E101" s="139" t="s">
        <v>142</v>
      </c>
      <c r="F101" s="67"/>
      <c r="G101" s="67">
        <v>395</v>
      </c>
      <c r="H101" s="68">
        <v>395</v>
      </c>
      <c r="I101" s="68">
        <v>0.9</v>
      </c>
      <c r="J101" s="68">
        <v>1.3</v>
      </c>
      <c r="K101" s="68">
        <v>0.15</v>
      </c>
      <c r="L101" s="69">
        <f t="shared" si="14"/>
        <v>53.324999999999996</v>
      </c>
      <c r="M101" s="69">
        <f t="shared" si="15"/>
        <v>58.657499999999999</v>
      </c>
      <c r="N101" s="70">
        <f t="shared" si="16"/>
        <v>11.7315</v>
      </c>
      <c r="O101" s="70">
        <f t="shared" si="17"/>
        <v>23.463000000000001</v>
      </c>
      <c r="P101" s="70">
        <f t="shared" si="18"/>
        <v>23.463000000000001</v>
      </c>
    </row>
    <row r="102" spans="1:16" ht="42.75">
      <c r="A102" s="90">
        <v>84</v>
      </c>
      <c r="B102" s="90" t="s">
        <v>136</v>
      </c>
      <c r="C102" s="138" t="s">
        <v>143</v>
      </c>
      <c r="D102" s="139" t="s">
        <v>144</v>
      </c>
      <c r="E102" s="139" t="s">
        <v>145</v>
      </c>
      <c r="F102" s="67"/>
      <c r="G102" s="67">
        <v>350</v>
      </c>
      <c r="H102" s="68">
        <v>350</v>
      </c>
      <c r="I102" s="68">
        <v>0.9</v>
      </c>
      <c r="J102" s="68">
        <v>1.2</v>
      </c>
      <c r="K102" s="68">
        <v>0.15</v>
      </c>
      <c r="L102" s="69">
        <f t="shared" si="14"/>
        <v>47.25</v>
      </c>
      <c r="M102" s="69">
        <f t="shared" si="15"/>
        <v>51.975000000000001</v>
      </c>
      <c r="N102" s="70">
        <f t="shared" si="16"/>
        <v>10.395000000000001</v>
      </c>
      <c r="O102" s="70">
        <f t="shared" si="17"/>
        <v>20.790000000000003</v>
      </c>
      <c r="P102" s="70">
        <f t="shared" si="18"/>
        <v>20.790000000000003</v>
      </c>
    </row>
    <row r="103" spans="1:16" ht="57">
      <c r="A103" s="90">
        <v>85</v>
      </c>
      <c r="B103" s="90" t="s">
        <v>136</v>
      </c>
      <c r="C103" s="138" t="s">
        <v>146</v>
      </c>
      <c r="D103" s="139" t="s">
        <v>147</v>
      </c>
      <c r="E103" s="139" t="s">
        <v>148</v>
      </c>
      <c r="F103" s="67"/>
      <c r="G103" s="67">
        <v>510</v>
      </c>
      <c r="H103" s="71">
        <v>510</v>
      </c>
      <c r="I103" s="71">
        <v>1</v>
      </c>
      <c r="J103" s="68">
        <v>1.2</v>
      </c>
      <c r="K103" s="71">
        <v>0.2</v>
      </c>
      <c r="L103" s="69">
        <f t="shared" si="14"/>
        <v>102</v>
      </c>
      <c r="M103" s="69">
        <f t="shared" si="15"/>
        <v>112.2</v>
      </c>
      <c r="N103" s="70">
        <f t="shared" si="16"/>
        <v>22.44</v>
      </c>
      <c r="O103" s="70">
        <f t="shared" si="17"/>
        <v>44.88</v>
      </c>
      <c r="P103" s="70">
        <f t="shared" si="18"/>
        <v>44.88</v>
      </c>
    </row>
    <row r="104" spans="1:16" ht="28.5">
      <c r="A104" s="90">
        <v>86</v>
      </c>
      <c r="B104" s="90" t="s">
        <v>136</v>
      </c>
      <c r="C104" s="138" t="s">
        <v>149</v>
      </c>
      <c r="D104" s="139" t="s">
        <v>150</v>
      </c>
      <c r="E104" s="139" t="s">
        <v>151</v>
      </c>
      <c r="F104" s="67"/>
      <c r="G104" s="67">
        <v>330</v>
      </c>
      <c r="H104" s="71">
        <v>330</v>
      </c>
      <c r="I104" s="71">
        <v>0.6</v>
      </c>
      <c r="J104" s="68">
        <v>1.2</v>
      </c>
      <c r="K104" s="71">
        <v>0.2</v>
      </c>
      <c r="L104" s="69">
        <f t="shared" si="14"/>
        <v>39.6</v>
      </c>
      <c r="M104" s="69">
        <f t="shared" si="15"/>
        <v>43.56</v>
      </c>
      <c r="N104" s="70">
        <f t="shared" si="16"/>
        <v>8.7120000000000015</v>
      </c>
      <c r="O104" s="70">
        <f t="shared" si="17"/>
        <v>17.424000000000003</v>
      </c>
      <c r="P104" s="70">
        <f t="shared" si="18"/>
        <v>17.424000000000003</v>
      </c>
    </row>
    <row r="105" spans="1:16" ht="42.75">
      <c r="A105" s="90">
        <v>87</v>
      </c>
      <c r="B105" s="90" t="s">
        <v>136</v>
      </c>
      <c r="C105" s="138" t="s">
        <v>152</v>
      </c>
      <c r="D105" s="139" t="s">
        <v>153</v>
      </c>
      <c r="E105" s="139" t="s">
        <v>154</v>
      </c>
      <c r="F105" s="67">
        <v>500</v>
      </c>
      <c r="G105" s="67"/>
      <c r="H105" s="71">
        <v>500</v>
      </c>
      <c r="I105" s="71">
        <v>0.6</v>
      </c>
      <c r="J105" s="68">
        <v>1.2</v>
      </c>
      <c r="K105" s="71">
        <v>0.2</v>
      </c>
      <c r="L105" s="69">
        <f t="shared" si="14"/>
        <v>60</v>
      </c>
      <c r="M105" s="69">
        <f t="shared" si="15"/>
        <v>66</v>
      </c>
      <c r="N105" s="70">
        <f t="shared" si="16"/>
        <v>13.200000000000001</v>
      </c>
      <c r="O105" s="70">
        <f t="shared" si="17"/>
        <v>26.400000000000002</v>
      </c>
      <c r="P105" s="70">
        <f t="shared" si="18"/>
        <v>26.400000000000002</v>
      </c>
    </row>
    <row r="106" spans="1:16" ht="42.75">
      <c r="A106" s="90">
        <v>88</v>
      </c>
      <c r="B106" s="90" t="s">
        <v>136</v>
      </c>
      <c r="C106" s="138" t="s">
        <v>155</v>
      </c>
      <c r="D106" s="139" t="s">
        <v>156</v>
      </c>
      <c r="E106" s="139" t="s">
        <v>157</v>
      </c>
      <c r="F106" s="67"/>
      <c r="G106" s="67">
        <v>500</v>
      </c>
      <c r="H106" s="71">
        <v>500</v>
      </c>
      <c r="I106" s="71">
        <v>0.65</v>
      </c>
      <c r="J106" s="68">
        <v>1.2</v>
      </c>
      <c r="K106" s="71">
        <v>0.2</v>
      </c>
      <c r="L106" s="69">
        <f t="shared" si="14"/>
        <v>65</v>
      </c>
      <c r="M106" s="69">
        <f t="shared" si="15"/>
        <v>71.5</v>
      </c>
      <c r="N106" s="70">
        <f t="shared" si="16"/>
        <v>14.3</v>
      </c>
      <c r="O106" s="70">
        <f t="shared" si="17"/>
        <v>28.6</v>
      </c>
      <c r="P106" s="70">
        <f t="shared" si="18"/>
        <v>28.6</v>
      </c>
    </row>
    <row r="107" spans="1:16" ht="57">
      <c r="A107" s="90">
        <v>89</v>
      </c>
      <c r="B107" s="90" t="s">
        <v>136</v>
      </c>
      <c r="C107" s="138" t="s">
        <v>158</v>
      </c>
      <c r="D107" s="139" t="s">
        <v>159</v>
      </c>
      <c r="E107" s="139" t="s">
        <v>160</v>
      </c>
      <c r="F107" s="67"/>
      <c r="G107" s="67">
        <v>260</v>
      </c>
      <c r="H107" s="71">
        <v>260</v>
      </c>
      <c r="I107" s="71">
        <v>0.6</v>
      </c>
      <c r="J107" s="68">
        <v>1.2</v>
      </c>
      <c r="K107" s="71">
        <v>0.2</v>
      </c>
      <c r="L107" s="69">
        <f t="shared" si="14"/>
        <v>31.200000000000003</v>
      </c>
      <c r="M107" s="69">
        <f t="shared" si="15"/>
        <v>34.320000000000007</v>
      </c>
      <c r="N107" s="70">
        <f t="shared" si="16"/>
        <v>6.8640000000000017</v>
      </c>
      <c r="O107" s="70">
        <f t="shared" si="17"/>
        <v>13.728000000000003</v>
      </c>
      <c r="P107" s="70">
        <f t="shared" si="18"/>
        <v>13.728000000000003</v>
      </c>
    </row>
    <row r="108" spans="1:16" ht="28.5">
      <c r="A108" s="90">
        <v>90</v>
      </c>
      <c r="B108" s="90" t="s">
        <v>161</v>
      </c>
      <c r="C108" s="138" t="s">
        <v>162</v>
      </c>
      <c r="D108" s="139" t="s">
        <v>163</v>
      </c>
      <c r="E108" s="139" t="s">
        <v>164</v>
      </c>
      <c r="F108" s="67"/>
      <c r="G108" s="67">
        <v>450</v>
      </c>
      <c r="H108" s="72">
        <v>450</v>
      </c>
      <c r="I108" s="68">
        <v>0.9</v>
      </c>
      <c r="J108" s="68">
        <v>1.3</v>
      </c>
      <c r="K108" s="68">
        <v>0.15</v>
      </c>
      <c r="L108" s="69">
        <f t="shared" si="14"/>
        <v>60.75</v>
      </c>
      <c r="M108" s="69">
        <f t="shared" si="15"/>
        <v>66.825000000000003</v>
      </c>
      <c r="N108" s="70">
        <f t="shared" si="16"/>
        <v>13.365000000000002</v>
      </c>
      <c r="O108" s="70">
        <f t="shared" si="17"/>
        <v>26.730000000000004</v>
      </c>
      <c r="P108" s="70">
        <f t="shared" si="18"/>
        <v>26.730000000000004</v>
      </c>
    </row>
    <row r="109" spans="1:16" ht="28.5">
      <c r="A109" s="90">
        <v>91</v>
      </c>
      <c r="B109" s="90" t="s">
        <v>161</v>
      </c>
      <c r="C109" s="138" t="s">
        <v>165</v>
      </c>
      <c r="D109" s="139" t="s">
        <v>166</v>
      </c>
      <c r="E109" s="139" t="s">
        <v>164</v>
      </c>
      <c r="F109" s="67" t="s">
        <v>167</v>
      </c>
      <c r="G109" s="67">
        <v>200</v>
      </c>
      <c r="H109" s="72">
        <v>200</v>
      </c>
      <c r="I109" s="68">
        <v>0.7</v>
      </c>
      <c r="J109" s="68">
        <v>1.2</v>
      </c>
      <c r="K109" s="68">
        <v>0.2</v>
      </c>
      <c r="L109" s="69">
        <f t="shared" si="14"/>
        <v>28</v>
      </c>
      <c r="M109" s="69">
        <f t="shared" si="15"/>
        <v>30.800000000000004</v>
      </c>
      <c r="N109" s="70">
        <f t="shared" si="16"/>
        <v>6.160000000000001</v>
      </c>
      <c r="O109" s="70">
        <f t="shared" si="17"/>
        <v>12.320000000000002</v>
      </c>
      <c r="P109" s="70">
        <f t="shared" si="18"/>
        <v>12.320000000000002</v>
      </c>
    </row>
    <row r="110" spans="1:16" ht="42.75">
      <c r="A110" s="90">
        <v>92</v>
      </c>
      <c r="B110" s="90" t="s">
        <v>161</v>
      </c>
      <c r="C110" s="138" t="s">
        <v>168</v>
      </c>
      <c r="D110" s="139" t="s">
        <v>169</v>
      </c>
      <c r="E110" s="139" t="s">
        <v>164</v>
      </c>
      <c r="F110" s="67"/>
      <c r="G110" s="67">
        <v>350</v>
      </c>
      <c r="H110" s="72">
        <v>350</v>
      </c>
      <c r="I110" s="68">
        <v>0.7</v>
      </c>
      <c r="J110" s="68">
        <v>1.3</v>
      </c>
      <c r="K110" s="68">
        <v>0.15</v>
      </c>
      <c r="L110" s="69">
        <f t="shared" si="14"/>
        <v>36.749999999999993</v>
      </c>
      <c r="M110" s="69">
        <f t="shared" si="15"/>
        <v>40.424999999999997</v>
      </c>
      <c r="N110" s="70">
        <f t="shared" si="16"/>
        <v>8.0849999999999991</v>
      </c>
      <c r="O110" s="70">
        <f t="shared" si="17"/>
        <v>16.169999999999998</v>
      </c>
      <c r="P110" s="70">
        <f t="shared" si="18"/>
        <v>16.169999999999998</v>
      </c>
    </row>
    <row r="111" spans="1:16" ht="28.5">
      <c r="A111" s="90">
        <v>93</v>
      </c>
      <c r="B111" s="90" t="s">
        <v>161</v>
      </c>
      <c r="C111" s="138" t="s">
        <v>170</v>
      </c>
      <c r="D111" s="139" t="s">
        <v>171</v>
      </c>
      <c r="E111" s="139" t="s">
        <v>172</v>
      </c>
      <c r="F111" s="67"/>
      <c r="G111" s="67">
        <v>300</v>
      </c>
      <c r="H111" s="72">
        <v>300</v>
      </c>
      <c r="I111" s="68">
        <v>1</v>
      </c>
      <c r="J111" s="68">
        <v>1.2</v>
      </c>
      <c r="K111" s="68">
        <v>0.15</v>
      </c>
      <c r="L111" s="69">
        <f t="shared" si="14"/>
        <v>45</v>
      </c>
      <c r="M111" s="69">
        <f t="shared" si="15"/>
        <v>49.500000000000007</v>
      </c>
      <c r="N111" s="70">
        <f t="shared" si="16"/>
        <v>9.9000000000000021</v>
      </c>
      <c r="O111" s="70">
        <f t="shared" si="17"/>
        <v>19.800000000000004</v>
      </c>
      <c r="P111" s="70">
        <f t="shared" si="18"/>
        <v>19.800000000000004</v>
      </c>
    </row>
    <row r="112" spans="1:16" ht="28.5">
      <c r="A112" s="90">
        <v>94</v>
      </c>
      <c r="B112" s="90" t="s">
        <v>161</v>
      </c>
      <c r="C112" s="138" t="s">
        <v>173</v>
      </c>
      <c r="D112" s="139" t="s">
        <v>174</v>
      </c>
      <c r="E112" s="139" t="s">
        <v>164</v>
      </c>
      <c r="F112" s="67"/>
      <c r="G112" s="67">
        <v>360</v>
      </c>
      <c r="H112" s="72">
        <v>360</v>
      </c>
      <c r="I112" s="68">
        <v>1</v>
      </c>
      <c r="J112" s="68">
        <v>1.35</v>
      </c>
      <c r="K112" s="68">
        <v>0.2</v>
      </c>
      <c r="L112" s="69">
        <f t="shared" si="14"/>
        <v>72</v>
      </c>
      <c r="M112" s="69">
        <f t="shared" si="15"/>
        <v>79.2</v>
      </c>
      <c r="N112" s="70">
        <f t="shared" si="16"/>
        <v>15.840000000000002</v>
      </c>
      <c r="O112" s="70">
        <f t="shared" si="17"/>
        <v>31.680000000000003</v>
      </c>
      <c r="P112" s="70">
        <f t="shared" si="18"/>
        <v>31.680000000000003</v>
      </c>
    </row>
    <row r="113" spans="1:16" ht="28.5">
      <c r="A113" s="90">
        <v>95</v>
      </c>
      <c r="B113" s="90" t="s">
        <v>161</v>
      </c>
      <c r="C113" s="138" t="s">
        <v>175</v>
      </c>
      <c r="D113" s="139" t="s">
        <v>176</v>
      </c>
      <c r="E113" s="139" t="s">
        <v>177</v>
      </c>
      <c r="F113" s="67"/>
      <c r="G113" s="67">
        <v>1200</v>
      </c>
      <c r="H113" s="72">
        <v>1200</v>
      </c>
      <c r="I113" s="68">
        <v>3</v>
      </c>
      <c r="J113" s="68">
        <v>3</v>
      </c>
      <c r="K113" s="68">
        <v>0.15</v>
      </c>
      <c r="L113" s="69">
        <f t="shared" si="14"/>
        <v>540</v>
      </c>
      <c r="M113" s="69">
        <f t="shared" si="15"/>
        <v>594</v>
      </c>
      <c r="N113" s="70">
        <f t="shared" si="16"/>
        <v>118.80000000000001</v>
      </c>
      <c r="O113" s="70">
        <f t="shared" si="17"/>
        <v>237.60000000000002</v>
      </c>
      <c r="P113" s="70">
        <f t="shared" si="18"/>
        <v>237.60000000000002</v>
      </c>
    </row>
    <row r="114" spans="1:16" ht="28.5">
      <c r="A114" s="90">
        <v>96</v>
      </c>
      <c r="B114" s="90" t="s">
        <v>178</v>
      </c>
      <c r="C114" s="138" t="s">
        <v>179</v>
      </c>
      <c r="D114" s="139" t="s">
        <v>180</v>
      </c>
      <c r="E114" s="139" t="s">
        <v>181</v>
      </c>
      <c r="F114" s="67"/>
      <c r="G114" s="67">
        <v>200</v>
      </c>
      <c r="H114" s="72">
        <v>200</v>
      </c>
      <c r="I114" s="68">
        <v>0.7</v>
      </c>
      <c r="J114" s="68">
        <v>1.25</v>
      </c>
      <c r="K114" s="68">
        <v>0.2</v>
      </c>
      <c r="L114" s="69">
        <f t="shared" si="14"/>
        <v>28</v>
      </c>
      <c r="M114" s="69">
        <f t="shared" si="15"/>
        <v>30.800000000000004</v>
      </c>
      <c r="N114" s="70">
        <f t="shared" si="16"/>
        <v>6.160000000000001</v>
      </c>
      <c r="O114" s="70">
        <f t="shared" si="17"/>
        <v>12.320000000000002</v>
      </c>
      <c r="P114" s="70">
        <f t="shared" si="18"/>
        <v>12.320000000000002</v>
      </c>
    </row>
    <row r="115" spans="1:16" ht="28.5">
      <c r="A115" s="90">
        <v>97</v>
      </c>
      <c r="B115" s="90" t="s">
        <v>178</v>
      </c>
      <c r="C115" s="138" t="s">
        <v>182</v>
      </c>
      <c r="D115" s="139" t="s">
        <v>183</v>
      </c>
      <c r="E115" s="139" t="s">
        <v>172</v>
      </c>
      <c r="F115" s="67"/>
      <c r="G115" s="67">
        <v>200</v>
      </c>
      <c r="H115" s="72">
        <v>200</v>
      </c>
      <c r="I115" s="68">
        <v>0.75</v>
      </c>
      <c r="J115" s="68">
        <v>1.2</v>
      </c>
      <c r="K115" s="68">
        <v>0.2</v>
      </c>
      <c r="L115" s="69">
        <f t="shared" si="14"/>
        <v>30</v>
      </c>
      <c r="M115" s="69">
        <f t="shared" si="15"/>
        <v>33</v>
      </c>
      <c r="N115" s="70">
        <f t="shared" si="16"/>
        <v>6.6000000000000005</v>
      </c>
      <c r="O115" s="70">
        <f t="shared" si="17"/>
        <v>13.200000000000001</v>
      </c>
      <c r="P115" s="70">
        <f t="shared" si="18"/>
        <v>13.200000000000001</v>
      </c>
    </row>
    <row r="116" spans="1:16">
      <c r="A116" s="90">
        <v>98</v>
      </c>
      <c r="B116" s="90" t="s">
        <v>178</v>
      </c>
      <c r="C116" s="138" t="s">
        <v>184</v>
      </c>
      <c r="D116" s="139" t="s">
        <v>185</v>
      </c>
      <c r="E116" s="139" t="s">
        <v>172</v>
      </c>
      <c r="F116" s="67"/>
      <c r="G116" s="67">
        <v>400</v>
      </c>
      <c r="H116" s="72">
        <v>400</v>
      </c>
      <c r="I116" s="68">
        <v>0.7</v>
      </c>
      <c r="J116" s="68">
        <v>1.2</v>
      </c>
      <c r="K116" s="68">
        <v>0.2</v>
      </c>
      <c r="L116" s="69">
        <f t="shared" si="14"/>
        <v>56</v>
      </c>
      <c r="M116" s="69">
        <f t="shared" si="15"/>
        <v>61.600000000000009</v>
      </c>
      <c r="N116" s="70">
        <f t="shared" si="16"/>
        <v>12.320000000000002</v>
      </c>
      <c r="O116" s="70">
        <f t="shared" si="17"/>
        <v>24.640000000000004</v>
      </c>
      <c r="P116" s="70">
        <f t="shared" si="18"/>
        <v>24.640000000000004</v>
      </c>
    </row>
    <row r="117" spans="1:16" ht="28.5">
      <c r="A117" s="90">
        <v>99</v>
      </c>
      <c r="B117" s="90" t="s">
        <v>178</v>
      </c>
      <c r="C117" s="138" t="s">
        <v>186</v>
      </c>
      <c r="D117" s="139" t="s">
        <v>187</v>
      </c>
      <c r="E117" s="139" t="s">
        <v>172</v>
      </c>
      <c r="F117" s="67"/>
      <c r="G117" s="67">
        <v>1900</v>
      </c>
      <c r="H117" s="72">
        <v>1900</v>
      </c>
      <c r="I117" s="68">
        <v>0.85</v>
      </c>
      <c r="J117" s="68">
        <v>1.2</v>
      </c>
      <c r="K117" s="68">
        <v>0.15</v>
      </c>
      <c r="L117" s="69">
        <f t="shared" si="14"/>
        <v>242.25</v>
      </c>
      <c r="M117" s="69">
        <f t="shared" si="15"/>
        <v>266.47500000000002</v>
      </c>
      <c r="N117" s="70">
        <f t="shared" si="16"/>
        <v>53.295000000000009</v>
      </c>
      <c r="O117" s="70">
        <f t="shared" si="17"/>
        <v>106.59000000000002</v>
      </c>
      <c r="P117" s="70">
        <f t="shared" si="18"/>
        <v>106.59000000000002</v>
      </c>
    </row>
    <row r="118" spans="1:16" ht="28.5">
      <c r="A118" s="90">
        <v>100</v>
      </c>
      <c r="B118" s="90" t="s">
        <v>188</v>
      </c>
      <c r="C118" s="138" t="s">
        <v>189</v>
      </c>
      <c r="D118" s="139" t="s">
        <v>190</v>
      </c>
      <c r="E118" s="139" t="s">
        <v>191</v>
      </c>
      <c r="F118" s="67"/>
      <c r="G118" s="67">
        <v>795</v>
      </c>
      <c r="H118" s="71">
        <v>795</v>
      </c>
      <c r="I118" s="71">
        <v>0.8</v>
      </c>
      <c r="J118" s="68">
        <v>1.2</v>
      </c>
      <c r="K118" s="71">
        <v>0.2</v>
      </c>
      <c r="L118" s="69">
        <f t="shared" si="14"/>
        <v>127.2</v>
      </c>
      <c r="M118" s="69">
        <f t="shared" si="15"/>
        <v>139.92000000000002</v>
      </c>
      <c r="N118" s="70">
        <f t="shared" si="16"/>
        <v>27.984000000000005</v>
      </c>
      <c r="O118" s="70">
        <f t="shared" si="17"/>
        <v>55.968000000000011</v>
      </c>
      <c r="P118" s="70">
        <f t="shared" si="18"/>
        <v>55.968000000000011</v>
      </c>
    </row>
    <row r="119" spans="1:16" ht="57">
      <c r="A119" s="90">
        <v>101</v>
      </c>
      <c r="B119" s="90" t="s">
        <v>188</v>
      </c>
      <c r="C119" s="138" t="s">
        <v>192</v>
      </c>
      <c r="D119" s="139" t="s">
        <v>193</v>
      </c>
      <c r="E119" s="139" t="s">
        <v>194</v>
      </c>
      <c r="F119" s="67"/>
      <c r="G119" s="67">
        <v>650</v>
      </c>
      <c r="H119" s="71">
        <v>650</v>
      </c>
      <c r="I119" s="71">
        <v>0.9</v>
      </c>
      <c r="J119" s="68">
        <v>1.2</v>
      </c>
      <c r="K119" s="71">
        <v>0.2</v>
      </c>
      <c r="L119" s="69">
        <f t="shared" si="14"/>
        <v>117</v>
      </c>
      <c r="M119" s="69">
        <f t="shared" si="15"/>
        <v>128.70000000000002</v>
      </c>
      <c r="N119" s="70">
        <f t="shared" si="16"/>
        <v>25.740000000000006</v>
      </c>
      <c r="O119" s="70">
        <f t="shared" si="17"/>
        <v>51.480000000000011</v>
      </c>
      <c r="P119" s="70">
        <f t="shared" si="18"/>
        <v>51.480000000000011</v>
      </c>
    </row>
    <row r="120" spans="1:16" ht="28.5">
      <c r="A120" s="90">
        <v>102</v>
      </c>
      <c r="B120" s="90" t="s">
        <v>195</v>
      </c>
      <c r="C120" s="138" t="s">
        <v>196</v>
      </c>
      <c r="D120" s="139" t="s">
        <v>119</v>
      </c>
      <c r="E120" s="139" t="s">
        <v>106</v>
      </c>
      <c r="F120" s="67"/>
      <c r="G120" s="67">
        <v>1000</v>
      </c>
      <c r="H120" s="71">
        <v>1000</v>
      </c>
      <c r="I120" s="71">
        <v>0.9</v>
      </c>
      <c r="J120" s="68">
        <v>1.2</v>
      </c>
      <c r="K120" s="71">
        <v>0.2</v>
      </c>
      <c r="L120" s="69">
        <f t="shared" si="14"/>
        <v>180</v>
      </c>
      <c r="M120" s="69">
        <f t="shared" si="15"/>
        <v>198.00000000000003</v>
      </c>
      <c r="N120" s="70">
        <f t="shared" si="16"/>
        <v>39.600000000000009</v>
      </c>
      <c r="O120" s="70">
        <f t="shared" si="17"/>
        <v>79.200000000000017</v>
      </c>
      <c r="P120" s="70">
        <f t="shared" si="18"/>
        <v>79.200000000000017</v>
      </c>
    </row>
    <row r="121" spans="1:16" ht="42.75">
      <c r="A121" s="90">
        <v>103</v>
      </c>
      <c r="B121" s="90" t="s">
        <v>195</v>
      </c>
      <c r="C121" s="138" t="s">
        <v>197</v>
      </c>
      <c r="D121" s="139" t="s">
        <v>198</v>
      </c>
      <c r="E121" s="139" t="s">
        <v>199</v>
      </c>
      <c r="F121" s="67"/>
      <c r="G121" s="67">
        <v>555</v>
      </c>
      <c r="H121" s="71">
        <v>555</v>
      </c>
      <c r="I121" s="71">
        <v>0.9</v>
      </c>
      <c r="J121" s="68">
        <v>1.2</v>
      </c>
      <c r="K121" s="71">
        <v>0.2</v>
      </c>
      <c r="L121" s="69">
        <f t="shared" si="14"/>
        <v>99.9</v>
      </c>
      <c r="M121" s="69">
        <f t="shared" si="15"/>
        <v>109.89000000000001</v>
      </c>
      <c r="N121" s="70">
        <f t="shared" si="16"/>
        <v>21.978000000000005</v>
      </c>
      <c r="O121" s="70">
        <f t="shared" si="17"/>
        <v>43.95600000000001</v>
      </c>
      <c r="P121" s="70">
        <f t="shared" si="18"/>
        <v>43.95600000000001</v>
      </c>
    </row>
    <row r="122" spans="1:16" ht="28.5">
      <c r="A122" s="90">
        <v>104</v>
      </c>
      <c r="B122" s="90" t="s">
        <v>195</v>
      </c>
      <c r="C122" s="138" t="s">
        <v>200</v>
      </c>
      <c r="D122" s="139" t="s">
        <v>201</v>
      </c>
      <c r="E122" s="139" t="s">
        <v>202</v>
      </c>
      <c r="F122" s="67"/>
      <c r="G122" s="67">
        <v>340</v>
      </c>
      <c r="H122" s="71">
        <v>340</v>
      </c>
      <c r="I122" s="71">
        <v>0.8</v>
      </c>
      <c r="J122" s="68">
        <v>1.2</v>
      </c>
      <c r="K122" s="71">
        <v>0.2</v>
      </c>
      <c r="L122" s="69">
        <f t="shared" si="14"/>
        <v>54.400000000000006</v>
      </c>
      <c r="M122" s="69">
        <f t="shared" si="15"/>
        <v>59.840000000000011</v>
      </c>
      <c r="N122" s="70">
        <f t="shared" si="16"/>
        <v>11.968000000000004</v>
      </c>
      <c r="O122" s="70">
        <f t="shared" si="17"/>
        <v>23.936000000000007</v>
      </c>
      <c r="P122" s="70">
        <f t="shared" si="18"/>
        <v>23.936000000000007</v>
      </c>
    </row>
    <row r="123" spans="1:16" ht="28.5">
      <c r="A123" s="90">
        <v>105</v>
      </c>
      <c r="B123" s="90" t="s">
        <v>195</v>
      </c>
      <c r="C123" s="138" t="s">
        <v>203</v>
      </c>
      <c r="D123" s="139" t="s">
        <v>204</v>
      </c>
      <c r="E123" s="139" t="s">
        <v>205</v>
      </c>
      <c r="F123" s="67"/>
      <c r="G123" s="67">
        <v>125</v>
      </c>
      <c r="H123" s="71">
        <v>125</v>
      </c>
      <c r="I123" s="71">
        <v>0.9</v>
      </c>
      <c r="J123" s="68">
        <v>1.2</v>
      </c>
      <c r="K123" s="71">
        <v>0.2</v>
      </c>
      <c r="L123" s="69">
        <f t="shared" si="14"/>
        <v>22.5</v>
      </c>
      <c r="M123" s="69">
        <f t="shared" si="15"/>
        <v>24.750000000000004</v>
      </c>
      <c r="N123" s="70">
        <f t="shared" si="16"/>
        <v>4.9500000000000011</v>
      </c>
      <c r="O123" s="70">
        <f t="shared" si="17"/>
        <v>9.9000000000000021</v>
      </c>
      <c r="P123" s="70">
        <f t="shared" si="18"/>
        <v>9.9000000000000021</v>
      </c>
    </row>
    <row r="124" spans="1:16" s="97" customFormat="1" ht="15">
      <c r="A124" s="79"/>
      <c r="B124" s="79"/>
      <c r="C124" s="140"/>
      <c r="D124" s="140"/>
      <c r="E124" s="140"/>
      <c r="F124" s="51"/>
      <c r="G124" s="51"/>
      <c r="H124" s="95">
        <v>19810</v>
      </c>
      <c r="I124" s="88"/>
      <c r="J124" s="96"/>
      <c r="K124" s="96"/>
      <c r="L124" s="87"/>
      <c r="M124" s="87">
        <v>4027.6953499999986</v>
      </c>
      <c r="N124" s="87">
        <v>808</v>
      </c>
      <c r="O124" s="87">
        <v>1610</v>
      </c>
      <c r="P124" s="87">
        <v>1610</v>
      </c>
    </row>
    <row r="125" spans="1:16" ht="18">
      <c r="A125" s="165" t="s">
        <v>669</v>
      </c>
      <c r="B125" s="166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7"/>
    </row>
    <row r="126" spans="1:16" ht="42.75">
      <c r="A126" s="114">
        <v>106</v>
      </c>
      <c r="B126" s="1" t="s">
        <v>325</v>
      </c>
      <c r="C126" s="46" t="s">
        <v>326</v>
      </c>
      <c r="D126" s="46" t="s">
        <v>327</v>
      </c>
      <c r="E126" s="46" t="s">
        <v>328</v>
      </c>
      <c r="F126" s="38">
        <v>400</v>
      </c>
      <c r="G126" s="38">
        <v>961</v>
      </c>
      <c r="H126" s="66">
        <v>1361</v>
      </c>
      <c r="I126" s="35">
        <v>1.2</v>
      </c>
      <c r="J126" s="35">
        <v>2</v>
      </c>
      <c r="K126" s="35">
        <v>0.25</v>
      </c>
      <c r="L126" s="121">
        <f>ROUND(H126*I126*K126,0)</f>
        <v>408</v>
      </c>
      <c r="M126" s="147">
        <f>ROUND(L126*1.17,0)</f>
        <v>477</v>
      </c>
      <c r="N126" s="37">
        <f>M126/10</f>
        <v>47.7</v>
      </c>
      <c r="O126" s="37">
        <f>M126/3</f>
        <v>159</v>
      </c>
      <c r="P126" s="37">
        <f t="shared" ref="P126:P135" si="19">M126-N126-O126</f>
        <v>270.3</v>
      </c>
    </row>
    <row r="127" spans="1:16" ht="71.25">
      <c r="A127" s="114">
        <v>107</v>
      </c>
      <c r="B127" s="1" t="s">
        <v>329</v>
      </c>
      <c r="C127" s="46" t="s">
        <v>330</v>
      </c>
      <c r="D127" s="46" t="s">
        <v>331</v>
      </c>
      <c r="E127" s="46" t="s">
        <v>332</v>
      </c>
      <c r="F127" s="38" t="s">
        <v>208</v>
      </c>
      <c r="G127" s="38">
        <v>135</v>
      </c>
      <c r="H127" s="66">
        <v>135</v>
      </c>
      <c r="I127" s="83">
        <v>2.4</v>
      </c>
      <c r="J127" s="35">
        <v>3</v>
      </c>
      <c r="K127" s="35">
        <v>0.25</v>
      </c>
      <c r="L127" s="121">
        <f t="shared" ref="L127:L166" si="20">ROUND(H127*I127*K127,0)</f>
        <v>81</v>
      </c>
      <c r="M127" s="147">
        <f>ROUND(L127*1.17,0)</f>
        <v>95</v>
      </c>
      <c r="N127" s="37">
        <f t="shared" ref="N127:N166" si="21">M127/10</f>
        <v>9.5</v>
      </c>
      <c r="O127" s="37">
        <f t="shared" ref="O127:O166" si="22">M127/3</f>
        <v>31.666666666666668</v>
      </c>
      <c r="P127" s="37">
        <f t="shared" si="19"/>
        <v>53.833333333333329</v>
      </c>
    </row>
    <row r="128" spans="1:16" ht="57">
      <c r="A128" s="114">
        <v>108</v>
      </c>
      <c r="B128" s="1" t="s">
        <v>329</v>
      </c>
      <c r="C128" s="46" t="s">
        <v>333</v>
      </c>
      <c r="D128" s="46" t="s">
        <v>334</v>
      </c>
      <c r="E128" s="46" t="s">
        <v>335</v>
      </c>
      <c r="F128" s="66">
        <v>400</v>
      </c>
      <c r="G128" s="83" t="s">
        <v>208</v>
      </c>
      <c r="H128" s="66">
        <v>400</v>
      </c>
      <c r="I128" s="35">
        <v>6.5</v>
      </c>
      <c r="J128" s="35">
        <v>1.8</v>
      </c>
      <c r="K128" s="35">
        <v>0.3</v>
      </c>
      <c r="L128" s="121">
        <f>ROUND(H128*I128*K128,0)</f>
        <v>780</v>
      </c>
      <c r="M128" s="147">
        <f t="shared" ref="M128:M166" si="23">ROUND(L128*1.17,0)</f>
        <v>913</v>
      </c>
      <c r="N128" s="37">
        <f t="shared" si="21"/>
        <v>91.3</v>
      </c>
      <c r="O128" s="37">
        <f t="shared" si="22"/>
        <v>304.33333333333331</v>
      </c>
      <c r="P128" s="37">
        <f t="shared" si="19"/>
        <v>517.36666666666679</v>
      </c>
    </row>
    <row r="129" spans="1:16" ht="57">
      <c r="A129" s="114">
        <v>109</v>
      </c>
      <c r="B129" s="1" t="s">
        <v>329</v>
      </c>
      <c r="C129" s="46" t="s">
        <v>336</v>
      </c>
      <c r="D129" s="46" t="s">
        <v>337</v>
      </c>
      <c r="E129" s="46" t="s">
        <v>338</v>
      </c>
      <c r="F129" s="66">
        <v>510</v>
      </c>
      <c r="G129" s="83" t="s">
        <v>208</v>
      </c>
      <c r="H129" s="66">
        <v>510</v>
      </c>
      <c r="I129" s="35">
        <v>6.5</v>
      </c>
      <c r="J129" s="35">
        <v>1.8</v>
      </c>
      <c r="K129" s="35">
        <v>0.25</v>
      </c>
      <c r="L129" s="121">
        <f t="shared" si="20"/>
        <v>829</v>
      </c>
      <c r="M129" s="147">
        <f t="shared" si="23"/>
        <v>970</v>
      </c>
      <c r="N129" s="37">
        <f t="shared" si="21"/>
        <v>97</v>
      </c>
      <c r="O129" s="37">
        <f t="shared" si="22"/>
        <v>323.33333333333331</v>
      </c>
      <c r="P129" s="37">
        <f t="shared" si="19"/>
        <v>549.66666666666674</v>
      </c>
    </row>
    <row r="130" spans="1:16" ht="57">
      <c r="A130" s="114">
        <v>110</v>
      </c>
      <c r="B130" s="1" t="s">
        <v>329</v>
      </c>
      <c r="C130" s="46" t="s">
        <v>339</v>
      </c>
      <c r="D130" s="46" t="s">
        <v>340</v>
      </c>
      <c r="E130" s="46" t="s">
        <v>341</v>
      </c>
      <c r="F130" s="66">
        <v>397</v>
      </c>
      <c r="G130" s="83" t="s">
        <v>208</v>
      </c>
      <c r="H130" s="66">
        <v>397</v>
      </c>
      <c r="I130" s="35">
        <v>5.2</v>
      </c>
      <c r="J130" s="35">
        <v>1.9</v>
      </c>
      <c r="K130" s="35">
        <v>0.3</v>
      </c>
      <c r="L130" s="121">
        <f t="shared" si="20"/>
        <v>619</v>
      </c>
      <c r="M130" s="147">
        <f t="shared" si="23"/>
        <v>724</v>
      </c>
      <c r="N130" s="37">
        <f t="shared" si="21"/>
        <v>72.400000000000006</v>
      </c>
      <c r="O130" s="37">
        <f t="shared" si="22"/>
        <v>241.33333333333334</v>
      </c>
      <c r="P130" s="37">
        <f t="shared" si="19"/>
        <v>410.26666666666665</v>
      </c>
    </row>
    <row r="131" spans="1:16" ht="57">
      <c r="A131" s="114">
        <v>111</v>
      </c>
      <c r="B131" s="1" t="s">
        <v>329</v>
      </c>
      <c r="C131" s="46" t="s">
        <v>342</v>
      </c>
      <c r="D131" s="46" t="s">
        <v>343</v>
      </c>
      <c r="E131" s="46" t="s">
        <v>344</v>
      </c>
      <c r="F131" s="66">
        <v>314</v>
      </c>
      <c r="G131" s="83" t="s">
        <v>208</v>
      </c>
      <c r="H131" s="66">
        <v>314</v>
      </c>
      <c r="I131" s="35">
        <v>5.0999999999999996</v>
      </c>
      <c r="J131" s="35">
        <v>2</v>
      </c>
      <c r="K131" s="35">
        <v>0.25</v>
      </c>
      <c r="L131" s="121">
        <f t="shared" si="20"/>
        <v>400</v>
      </c>
      <c r="M131" s="147">
        <f t="shared" si="23"/>
        <v>468</v>
      </c>
      <c r="N131" s="37">
        <f t="shared" si="21"/>
        <v>46.8</v>
      </c>
      <c r="O131" s="37">
        <f t="shared" si="22"/>
        <v>156</v>
      </c>
      <c r="P131" s="37">
        <f t="shared" si="19"/>
        <v>265.2</v>
      </c>
    </row>
    <row r="132" spans="1:16" ht="71.25">
      <c r="A132" s="114">
        <v>112</v>
      </c>
      <c r="B132" s="1" t="s">
        <v>329</v>
      </c>
      <c r="C132" s="73" t="s">
        <v>345</v>
      </c>
      <c r="D132" s="73" t="s">
        <v>346</v>
      </c>
      <c r="E132" s="73" t="s">
        <v>347</v>
      </c>
      <c r="F132" s="38" t="s">
        <v>208</v>
      </c>
      <c r="G132" s="74">
        <v>310</v>
      </c>
      <c r="H132" s="74">
        <v>310</v>
      </c>
      <c r="I132" s="75">
        <v>1</v>
      </c>
      <c r="J132" s="75">
        <v>1.6</v>
      </c>
      <c r="K132" s="75">
        <v>0.25</v>
      </c>
      <c r="L132" s="121">
        <f t="shared" si="20"/>
        <v>78</v>
      </c>
      <c r="M132" s="147">
        <f t="shared" si="23"/>
        <v>91</v>
      </c>
      <c r="N132" s="37">
        <f t="shared" si="21"/>
        <v>9.1</v>
      </c>
      <c r="O132" s="37">
        <f t="shared" si="22"/>
        <v>30.333333333333332</v>
      </c>
      <c r="P132" s="37">
        <f t="shared" si="19"/>
        <v>51.566666666666677</v>
      </c>
    </row>
    <row r="133" spans="1:16" ht="42.75">
      <c r="A133" s="114">
        <v>113</v>
      </c>
      <c r="B133" s="1" t="s">
        <v>329</v>
      </c>
      <c r="C133" s="73" t="s">
        <v>348</v>
      </c>
      <c r="D133" s="73" t="s">
        <v>349</v>
      </c>
      <c r="E133" s="73" t="s">
        <v>350</v>
      </c>
      <c r="F133" s="38" t="s">
        <v>208</v>
      </c>
      <c r="G133" s="74">
        <v>150</v>
      </c>
      <c r="H133" s="74">
        <v>150</v>
      </c>
      <c r="I133" s="75">
        <v>1</v>
      </c>
      <c r="J133" s="75">
        <v>1.5</v>
      </c>
      <c r="K133" s="75">
        <v>0.3</v>
      </c>
      <c r="L133" s="121">
        <f t="shared" si="20"/>
        <v>45</v>
      </c>
      <c r="M133" s="147">
        <f t="shared" si="23"/>
        <v>53</v>
      </c>
      <c r="N133" s="37">
        <f>M133/10</f>
        <v>5.3</v>
      </c>
      <c r="O133" s="37">
        <f>M133/3</f>
        <v>17.666666666666668</v>
      </c>
      <c r="P133" s="37">
        <f t="shared" si="19"/>
        <v>30.033333333333335</v>
      </c>
    </row>
    <row r="134" spans="1:16" ht="57">
      <c r="A134" s="114">
        <v>114</v>
      </c>
      <c r="B134" s="1" t="s">
        <v>329</v>
      </c>
      <c r="C134" s="46" t="s">
        <v>351</v>
      </c>
      <c r="D134" s="46" t="s">
        <v>352</v>
      </c>
      <c r="E134" s="46"/>
      <c r="F134" s="74">
        <v>90</v>
      </c>
      <c r="G134" s="83" t="s">
        <v>208</v>
      </c>
      <c r="H134" s="74">
        <v>90</v>
      </c>
      <c r="I134" s="75">
        <v>0.75</v>
      </c>
      <c r="J134" s="75">
        <v>1</v>
      </c>
      <c r="K134" s="75">
        <v>0.25</v>
      </c>
      <c r="L134" s="121">
        <f t="shared" si="20"/>
        <v>17</v>
      </c>
      <c r="M134" s="147">
        <f t="shared" si="23"/>
        <v>20</v>
      </c>
      <c r="N134" s="37">
        <f t="shared" si="21"/>
        <v>2</v>
      </c>
      <c r="O134" s="37">
        <f t="shared" si="22"/>
        <v>6.666666666666667</v>
      </c>
      <c r="P134" s="37">
        <f t="shared" si="19"/>
        <v>11.333333333333332</v>
      </c>
    </row>
    <row r="135" spans="1:16" ht="57">
      <c r="A135" s="114">
        <v>115</v>
      </c>
      <c r="B135" s="1" t="s">
        <v>329</v>
      </c>
      <c r="C135" s="73" t="s">
        <v>353</v>
      </c>
      <c r="D135" s="73" t="s">
        <v>354</v>
      </c>
      <c r="E135" s="73" t="s">
        <v>355</v>
      </c>
      <c r="F135" s="38">
        <v>110</v>
      </c>
      <c r="G135" s="38">
        <v>220</v>
      </c>
      <c r="H135" s="76">
        <v>330</v>
      </c>
      <c r="I135" s="77">
        <v>1</v>
      </c>
      <c r="J135" s="77">
        <v>1.5</v>
      </c>
      <c r="K135" s="75">
        <v>0.2</v>
      </c>
      <c r="L135" s="121">
        <f t="shared" si="20"/>
        <v>66</v>
      </c>
      <c r="M135" s="147">
        <f t="shared" si="23"/>
        <v>77</v>
      </c>
      <c r="N135" s="37">
        <f>M135/10</f>
        <v>7.7</v>
      </c>
      <c r="O135" s="37">
        <f>M135/3</f>
        <v>25.666666666666668</v>
      </c>
      <c r="P135" s="37">
        <f t="shared" si="19"/>
        <v>43.633333333333326</v>
      </c>
    </row>
    <row r="136" spans="1:16" ht="42.75">
      <c r="A136" s="114">
        <v>116</v>
      </c>
      <c r="B136" s="1" t="s">
        <v>356</v>
      </c>
      <c r="C136" s="46" t="s">
        <v>357</v>
      </c>
      <c r="D136" s="46" t="s">
        <v>358</v>
      </c>
      <c r="E136" s="46" t="s">
        <v>359</v>
      </c>
      <c r="F136" s="66">
        <v>220</v>
      </c>
      <c r="G136" s="83" t="s">
        <v>208</v>
      </c>
      <c r="H136" s="66">
        <v>220</v>
      </c>
      <c r="I136" s="35">
        <v>1</v>
      </c>
      <c r="J136" s="35">
        <v>1.5</v>
      </c>
      <c r="K136" s="35">
        <v>0.2</v>
      </c>
      <c r="L136" s="121">
        <f t="shared" si="20"/>
        <v>44</v>
      </c>
      <c r="M136" s="147">
        <f t="shared" si="23"/>
        <v>51</v>
      </c>
      <c r="N136" s="37">
        <f>M136/10</f>
        <v>5.0999999999999996</v>
      </c>
      <c r="O136" s="37">
        <f>M136/3</f>
        <v>17</v>
      </c>
      <c r="P136" s="37">
        <f>M136-N136-O136</f>
        <v>28.9</v>
      </c>
    </row>
    <row r="137" spans="1:16" ht="57">
      <c r="A137" s="114">
        <v>117</v>
      </c>
      <c r="B137" s="1" t="s">
        <v>356</v>
      </c>
      <c r="C137" s="46" t="s">
        <v>360</v>
      </c>
      <c r="D137" s="46" t="s">
        <v>361</v>
      </c>
      <c r="E137" s="46" t="s">
        <v>362</v>
      </c>
      <c r="F137" s="38">
        <v>100</v>
      </c>
      <c r="G137" s="38">
        <v>140</v>
      </c>
      <c r="H137" s="66">
        <v>240</v>
      </c>
      <c r="I137" s="35">
        <v>1.25</v>
      </c>
      <c r="J137" s="35">
        <v>1.4</v>
      </c>
      <c r="K137" s="35">
        <v>0.1</v>
      </c>
      <c r="L137" s="121">
        <f t="shared" si="20"/>
        <v>30</v>
      </c>
      <c r="M137" s="147">
        <f t="shared" si="23"/>
        <v>35</v>
      </c>
      <c r="N137" s="37">
        <f t="shared" ref="N137:N139" si="24">M137/10</f>
        <v>3.5</v>
      </c>
      <c r="O137" s="37">
        <f t="shared" ref="O137:O139" si="25">M137/3</f>
        <v>11.666666666666666</v>
      </c>
      <c r="P137" s="37">
        <f>M137-N137-O137</f>
        <v>19.833333333333336</v>
      </c>
    </row>
    <row r="138" spans="1:16" ht="42.75">
      <c r="A138" s="114">
        <v>118</v>
      </c>
      <c r="B138" s="1" t="s">
        <v>356</v>
      </c>
      <c r="C138" s="46" t="s">
        <v>363</v>
      </c>
      <c r="D138" s="46" t="s">
        <v>364</v>
      </c>
      <c r="E138" s="46" t="s">
        <v>365</v>
      </c>
      <c r="F138" s="38">
        <v>100</v>
      </c>
      <c r="G138" s="38"/>
      <c r="H138" s="66">
        <v>100</v>
      </c>
      <c r="I138" s="35">
        <v>0.7</v>
      </c>
      <c r="J138" s="35">
        <v>1.7</v>
      </c>
      <c r="K138" s="35">
        <v>0.15</v>
      </c>
      <c r="L138" s="121">
        <f t="shared" si="20"/>
        <v>11</v>
      </c>
      <c r="M138" s="147">
        <f t="shared" si="23"/>
        <v>13</v>
      </c>
      <c r="N138" s="37">
        <f t="shared" si="24"/>
        <v>1.3</v>
      </c>
      <c r="O138" s="37">
        <f t="shared" si="25"/>
        <v>4.333333333333333</v>
      </c>
      <c r="P138" s="37">
        <f>M138-N138-O138</f>
        <v>7.3666666666666663</v>
      </c>
    </row>
    <row r="139" spans="1:16" ht="57">
      <c r="A139" s="114">
        <v>119</v>
      </c>
      <c r="B139" s="1" t="s">
        <v>356</v>
      </c>
      <c r="C139" s="46" t="s">
        <v>366</v>
      </c>
      <c r="D139" s="46" t="s">
        <v>367</v>
      </c>
      <c r="E139" s="46" t="s">
        <v>368</v>
      </c>
      <c r="F139" s="38">
        <v>110</v>
      </c>
      <c r="G139" s="83"/>
      <c r="H139" s="66">
        <v>110</v>
      </c>
      <c r="I139" s="35">
        <v>0.8</v>
      </c>
      <c r="J139" s="35">
        <v>1.5</v>
      </c>
      <c r="K139" s="35">
        <v>0.2</v>
      </c>
      <c r="L139" s="121">
        <f t="shared" si="20"/>
        <v>18</v>
      </c>
      <c r="M139" s="147">
        <f t="shared" si="23"/>
        <v>21</v>
      </c>
      <c r="N139" s="37">
        <f t="shared" si="24"/>
        <v>2.1</v>
      </c>
      <c r="O139" s="37">
        <f t="shared" si="25"/>
        <v>7</v>
      </c>
      <c r="P139" s="37">
        <f>M139-N139-O139</f>
        <v>11.899999999999999</v>
      </c>
    </row>
    <row r="140" spans="1:16" ht="71.25">
      <c r="A140" s="114">
        <v>120</v>
      </c>
      <c r="B140" s="1" t="s">
        <v>369</v>
      </c>
      <c r="C140" s="46" t="s">
        <v>370</v>
      </c>
      <c r="D140" s="46" t="s">
        <v>371</v>
      </c>
      <c r="E140" s="46" t="s">
        <v>372</v>
      </c>
      <c r="F140" s="38">
        <v>540</v>
      </c>
      <c r="G140" s="38"/>
      <c r="H140" s="83">
        <v>540</v>
      </c>
      <c r="I140" s="83">
        <v>6.75</v>
      </c>
      <c r="J140" s="35">
        <v>1.55</v>
      </c>
      <c r="K140" s="35">
        <v>0.3</v>
      </c>
      <c r="L140" s="121">
        <f t="shared" si="20"/>
        <v>1094</v>
      </c>
      <c r="M140" s="147">
        <f t="shared" si="23"/>
        <v>1280</v>
      </c>
      <c r="N140" s="37">
        <f t="shared" si="21"/>
        <v>128</v>
      </c>
      <c r="O140" s="37">
        <f t="shared" si="22"/>
        <v>426.66666666666669</v>
      </c>
      <c r="P140" s="37">
        <f t="shared" ref="P140:P163" si="26">M140-N140-O140</f>
        <v>725.33333333333326</v>
      </c>
    </row>
    <row r="141" spans="1:16" ht="71.25">
      <c r="A141" s="114">
        <v>121</v>
      </c>
      <c r="B141" s="1" t="s">
        <v>369</v>
      </c>
      <c r="C141" s="46" t="s">
        <v>373</v>
      </c>
      <c r="D141" s="46" t="s">
        <v>374</v>
      </c>
      <c r="E141" s="46" t="s">
        <v>375</v>
      </c>
      <c r="F141" s="66">
        <v>890</v>
      </c>
      <c r="G141" s="83" t="s">
        <v>208</v>
      </c>
      <c r="H141" s="66">
        <v>190</v>
      </c>
      <c r="I141" s="35">
        <v>0.6</v>
      </c>
      <c r="J141" s="35">
        <v>1.3</v>
      </c>
      <c r="K141" s="35">
        <v>0.25</v>
      </c>
      <c r="L141" s="121">
        <f t="shared" si="20"/>
        <v>29</v>
      </c>
      <c r="M141" s="147">
        <f t="shared" si="23"/>
        <v>34</v>
      </c>
      <c r="N141" s="37">
        <f t="shared" si="21"/>
        <v>3.4</v>
      </c>
      <c r="O141" s="37">
        <f t="shared" si="22"/>
        <v>11.333333333333334</v>
      </c>
      <c r="P141" s="37">
        <f t="shared" si="26"/>
        <v>19.266666666666666</v>
      </c>
    </row>
    <row r="142" spans="1:16" ht="85.5">
      <c r="A142" s="114">
        <v>122</v>
      </c>
      <c r="B142" s="1" t="s">
        <v>369</v>
      </c>
      <c r="C142" s="46" t="s">
        <v>376</v>
      </c>
      <c r="D142" s="46" t="s">
        <v>377</v>
      </c>
      <c r="E142" s="46" t="s">
        <v>378</v>
      </c>
      <c r="F142" s="66">
        <v>780</v>
      </c>
      <c r="G142" s="83" t="s">
        <v>208</v>
      </c>
      <c r="H142" s="66">
        <v>780</v>
      </c>
      <c r="I142" s="35">
        <v>0.85</v>
      </c>
      <c r="J142" s="35">
        <v>1.5</v>
      </c>
      <c r="K142" s="35">
        <v>0.25</v>
      </c>
      <c r="L142" s="121">
        <f t="shared" si="20"/>
        <v>166</v>
      </c>
      <c r="M142" s="147">
        <f t="shared" si="23"/>
        <v>194</v>
      </c>
      <c r="N142" s="37">
        <f t="shared" si="21"/>
        <v>19.399999999999999</v>
      </c>
      <c r="O142" s="37">
        <f t="shared" si="22"/>
        <v>64.666666666666671</v>
      </c>
      <c r="P142" s="37">
        <f t="shared" si="26"/>
        <v>109.93333333333332</v>
      </c>
    </row>
    <row r="143" spans="1:16" ht="42.75">
      <c r="A143" s="114">
        <v>123</v>
      </c>
      <c r="B143" s="1" t="s">
        <v>369</v>
      </c>
      <c r="C143" s="46" t="s">
        <v>379</v>
      </c>
      <c r="D143" s="46" t="s">
        <v>380</v>
      </c>
      <c r="E143" s="46" t="s">
        <v>381</v>
      </c>
      <c r="F143" s="66">
        <v>700</v>
      </c>
      <c r="G143" s="83" t="s">
        <v>208</v>
      </c>
      <c r="H143" s="66">
        <v>700</v>
      </c>
      <c r="I143" s="35">
        <v>0.8</v>
      </c>
      <c r="J143" s="35">
        <v>1.6</v>
      </c>
      <c r="K143" s="35">
        <v>0.25</v>
      </c>
      <c r="L143" s="121">
        <f t="shared" si="20"/>
        <v>140</v>
      </c>
      <c r="M143" s="147">
        <f t="shared" si="23"/>
        <v>164</v>
      </c>
      <c r="N143" s="37">
        <f t="shared" si="21"/>
        <v>16.399999999999999</v>
      </c>
      <c r="O143" s="37">
        <f t="shared" si="22"/>
        <v>54.666666666666664</v>
      </c>
      <c r="P143" s="37">
        <f t="shared" si="26"/>
        <v>92.933333333333337</v>
      </c>
    </row>
    <row r="144" spans="1:16" ht="71.25">
      <c r="A144" s="114">
        <v>124</v>
      </c>
      <c r="B144" s="1" t="s">
        <v>369</v>
      </c>
      <c r="C144" s="46" t="s">
        <v>382</v>
      </c>
      <c r="D144" s="46" t="s">
        <v>383</v>
      </c>
      <c r="E144" s="46" t="s">
        <v>384</v>
      </c>
      <c r="F144" s="38">
        <v>405</v>
      </c>
      <c r="G144" s="38">
        <v>120</v>
      </c>
      <c r="H144" s="66">
        <v>525</v>
      </c>
      <c r="I144" s="35">
        <v>0.6</v>
      </c>
      <c r="J144" s="35">
        <v>1.3</v>
      </c>
      <c r="K144" s="35">
        <v>0.25</v>
      </c>
      <c r="L144" s="121">
        <f t="shared" si="20"/>
        <v>79</v>
      </c>
      <c r="M144" s="147">
        <f t="shared" si="23"/>
        <v>92</v>
      </c>
      <c r="N144" s="37">
        <f t="shared" si="21"/>
        <v>9.1999999999999993</v>
      </c>
      <c r="O144" s="37">
        <f t="shared" si="22"/>
        <v>30.666666666666668</v>
      </c>
      <c r="P144" s="37">
        <f t="shared" si="26"/>
        <v>52.133333333333326</v>
      </c>
    </row>
    <row r="145" spans="1:16" ht="71.25">
      <c r="A145" s="114">
        <v>125</v>
      </c>
      <c r="B145" s="1" t="s">
        <v>369</v>
      </c>
      <c r="C145" s="46" t="s">
        <v>385</v>
      </c>
      <c r="D145" s="46" t="s">
        <v>386</v>
      </c>
      <c r="E145" s="46" t="s">
        <v>387</v>
      </c>
      <c r="F145" s="38">
        <v>360</v>
      </c>
      <c r="G145" s="65">
        <f>H145-F145</f>
        <v>840</v>
      </c>
      <c r="H145" s="66">
        <v>1200</v>
      </c>
      <c r="I145" s="35">
        <v>0.9</v>
      </c>
      <c r="J145" s="35">
        <v>1.45</v>
      </c>
      <c r="K145" s="35">
        <v>0.25</v>
      </c>
      <c r="L145" s="121">
        <f t="shared" si="20"/>
        <v>270</v>
      </c>
      <c r="M145" s="147">
        <f t="shared" si="23"/>
        <v>316</v>
      </c>
      <c r="N145" s="37">
        <f t="shared" si="21"/>
        <v>31.6</v>
      </c>
      <c r="O145" s="37">
        <f t="shared" si="22"/>
        <v>105.33333333333333</v>
      </c>
      <c r="P145" s="37">
        <f t="shared" si="26"/>
        <v>179.06666666666666</v>
      </c>
    </row>
    <row r="146" spans="1:16" ht="71.25">
      <c r="A146" s="114">
        <v>126</v>
      </c>
      <c r="B146" s="1" t="s">
        <v>369</v>
      </c>
      <c r="C146" s="46" t="s">
        <v>388</v>
      </c>
      <c r="D146" s="46" t="s">
        <v>389</v>
      </c>
      <c r="E146" s="46" t="s">
        <v>390</v>
      </c>
      <c r="F146" s="38"/>
      <c r="G146" s="38">
        <v>375</v>
      </c>
      <c r="H146" s="76">
        <v>375</v>
      </c>
      <c r="I146" s="76">
        <v>0.9</v>
      </c>
      <c r="J146" s="74">
        <v>1.45</v>
      </c>
      <c r="K146" s="75">
        <v>0.2</v>
      </c>
      <c r="L146" s="121">
        <f t="shared" si="20"/>
        <v>68</v>
      </c>
      <c r="M146" s="147">
        <f t="shared" si="23"/>
        <v>80</v>
      </c>
      <c r="N146" s="37">
        <f t="shared" si="21"/>
        <v>8</v>
      </c>
      <c r="O146" s="37">
        <f t="shared" si="22"/>
        <v>26.666666666666668</v>
      </c>
      <c r="P146" s="37">
        <f t="shared" si="26"/>
        <v>45.333333333333329</v>
      </c>
    </row>
    <row r="147" spans="1:16" ht="42.75">
      <c r="A147" s="114">
        <v>127</v>
      </c>
      <c r="B147" s="1" t="s">
        <v>369</v>
      </c>
      <c r="C147" s="46" t="s">
        <v>391</v>
      </c>
      <c r="D147" s="46" t="s">
        <v>392</v>
      </c>
      <c r="E147" s="46" t="s">
        <v>393</v>
      </c>
      <c r="F147" s="74">
        <v>150</v>
      </c>
      <c r="G147" s="83" t="s">
        <v>208</v>
      </c>
      <c r="H147" s="74">
        <v>150</v>
      </c>
      <c r="I147" s="75">
        <v>0.9</v>
      </c>
      <c r="J147" s="75">
        <v>1.45</v>
      </c>
      <c r="K147" s="75">
        <v>0.2</v>
      </c>
      <c r="L147" s="121">
        <f t="shared" si="20"/>
        <v>27</v>
      </c>
      <c r="M147" s="147">
        <f t="shared" si="23"/>
        <v>32</v>
      </c>
      <c r="N147" s="37">
        <f>M147/10</f>
        <v>3.2</v>
      </c>
      <c r="O147" s="37">
        <f t="shared" si="22"/>
        <v>10.666666666666666</v>
      </c>
      <c r="P147" s="37">
        <f t="shared" si="26"/>
        <v>18.133333333333333</v>
      </c>
    </row>
    <row r="148" spans="1:16" ht="57">
      <c r="A148" s="114">
        <v>128</v>
      </c>
      <c r="B148" s="1" t="s">
        <v>369</v>
      </c>
      <c r="C148" s="73" t="s">
        <v>394</v>
      </c>
      <c r="D148" s="73" t="s">
        <v>395</v>
      </c>
      <c r="E148" s="73" t="s">
        <v>396</v>
      </c>
      <c r="F148" s="38" t="s">
        <v>208</v>
      </c>
      <c r="G148" s="74">
        <v>115</v>
      </c>
      <c r="H148" s="74">
        <v>115</v>
      </c>
      <c r="I148" s="75">
        <v>1.3</v>
      </c>
      <c r="J148" s="75">
        <v>1.4</v>
      </c>
      <c r="K148" s="75">
        <v>0.2</v>
      </c>
      <c r="L148" s="121">
        <f t="shared" si="20"/>
        <v>30</v>
      </c>
      <c r="M148" s="147">
        <f t="shared" si="23"/>
        <v>35</v>
      </c>
      <c r="N148" s="37">
        <f>M148/10</f>
        <v>3.5</v>
      </c>
      <c r="O148" s="37">
        <f>M148/3</f>
        <v>11.666666666666666</v>
      </c>
      <c r="P148" s="37">
        <f t="shared" si="26"/>
        <v>19.833333333333336</v>
      </c>
    </row>
    <row r="149" spans="1:16" ht="57">
      <c r="A149" s="114">
        <v>129</v>
      </c>
      <c r="B149" s="1" t="s">
        <v>369</v>
      </c>
      <c r="C149" s="73" t="s">
        <v>397</v>
      </c>
      <c r="D149" s="73" t="s">
        <v>398</v>
      </c>
      <c r="E149" s="73" t="s">
        <v>399</v>
      </c>
      <c r="F149" s="38" t="s">
        <v>208</v>
      </c>
      <c r="G149" s="74">
        <v>115</v>
      </c>
      <c r="H149" s="74">
        <v>115</v>
      </c>
      <c r="I149" s="75">
        <v>1.3</v>
      </c>
      <c r="J149" s="75">
        <v>1.4</v>
      </c>
      <c r="K149" s="75">
        <v>0.2</v>
      </c>
      <c r="L149" s="121">
        <f t="shared" si="20"/>
        <v>30</v>
      </c>
      <c r="M149" s="147">
        <f t="shared" si="23"/>
        <v>35</v>
      </c>
      <c r="N149" s="37">
        <f>M149/10</f>
        <v>3.5</v>
      </c>
      <c r="O149" s="37">
        <f>M149/3</f>
        <v>11.666666666666666</v>
      </c>
      <c r="P149" s="37">
        <f t="shared" si="26"/>
        <v>19.833333333333336</v>
      </c>
    </row>
    <row r="150" spans="1:16" ht="85.5">
      <c r="A150" s="114">
        <v>130</v>
      </c>
      <c r="B150" s="47" t="s">
        <v>400</v>
      </c>
      <c r="C150" s="48" t="s">
        <v>401</v>
      </c>
      <c r="D150" s="48" t="s">
        <v>402</v>
      </c>
      <c r="E150" s="48" t="s">
        <v>403</v>
      </c>
      <c r="F150" s="38" t="s">
        <v>404</v>
      </c>
      <c r="G150" s="38" t="s">
        <v>405</v>
      </c>
      <c r="H150" s="66">
        <v>589</v>
      </c>
      <c r="I150" s="35">
        <v>0.75</v>
      </c>
      <c r="J150" s="35">
        <v>1.3</v>
      </c>
      <c r="K150" s="35">
        <v>0.25</v>
      </c>
      <c r="L150" s="121">
        <f t="shared" si="20"/>
        <v>110</v>
      </c>
      <c r="M150" s="147">
        <f t="shared" si="23"/>
        <v>129</v>
      </c>
      <c r="N150" s="37">
        <f t="shared" si="21"/>
        <v>12.9</v>
      </c>
      <c r="O150" s="37">
        <f t="shared" si="22"/>
        <v>43</v>
      </c>
      <c r="P150" s="37">
        <f t="shared" si="26"/>
        <v>73.099999999999994</v>
      </c>
    </row>
    <row r="151" spans="1:16" ht="57">
      <c r="A151" s="114">
        <v>131</v>
      </c>
      <c r="B151" s="47" t="s">
        <v>400</v>
      </c>
      <c r="C151" s="46" t="s">
        <v>406</v>
      </c>
      <c r="D151" s="46" t="s">
        <v>407</v>
      </c>
      <c r="E151" s="46" t="s">
        <v>408</v>
      </c>
      <c r="F151" s="66">
        <v>478</v>
      </c>
      <c r="G151" s="83" t="s">
        <v>208</v>
      </c>
      <c r="H151" s="66">
        <v>478</v>
      </c>
      <c r="I151" s="35">
        <v>0.95</v>
      </c>
      <c r="J151" s="35">
        <v>1.5</v>
      </c>
      <c r="K151" s="35">
        <v>0.25</v>
      </c>
      <c r="L151" s="121">
        <f t="shared" si="20"/>
        <v>114</v>
      </c>
      <c r="M151" s="147">
        <f t="shared" si="23"/>
        <v>133</v>
      </c>
      <c r="N151" s="37">
        <f t="shared" si="21"/>
        <v>13.3</v>
      </c>
      <c r="O151" s="37">
        <f t="shared" si="22"/>
        <v>44.333333333333336</v>
      </c>
      <c r="P151" s="37">
        <f t="shared" si="26"/>
        <v>75.366666666666674</v>
      </c>
    </row>
    <row r="152" spans="1:16" ht="85.5">
      <c r="A152" s="114">
        <v>132</v>
      </c>
      <c r="B152" s="47" t="s">
        <v>400</v>
      </c>
      <c r="C152" s="46" t="s">
        <v>409</v>
      </c>
      <c r="D152" s="46" t="s">
        <v>410</v>
      </c>
      <c r="E152" s="46" t="s">
        <v>411</v>
      </c>
      <c r="F152" s="38" t="s">
        <v>208</v>
      </c>
      <c r="G152" s="66">
        <v>254</v>
      </c>
      <c r="H152" s="66">
        <v>254</v>
      </c>
      <c r="I152" s="35">
        <v>0.65</v>
      </c>
      <c r="J152" s="35">
        <v>1.2</v>
      </c>
      <c r="K152" s="35">
        <v>0.15</v>
      </c>
      <c r="L152" s="121">
        <f t="shared" si="20"/>
        <v>25</v>
      </c>
      <c r="M152" s="147">
        <f t="shared" si="23"/>
        <v>29</v>
      </c>
      <c r="N152" s="37">
        <f t="shared" si="21"/>
        <v>2.9</v>
      </c>
      <c r="O152" s="37">
        <f t="shared" si="22"/>
        <v>9.6666666666666661</v>
      </c>
      <c r="P152" s="37">
        <f t="shared" si="26"/>
        <v>16.433333333333337</v>
      </c>
    </row>
    <row r="153" spans="1:16" ht="57">
      <c r="A153" s="114">
        <v>133</v>
      </c>
      <c r="B153" s="1" t="s">
        <v>412</v>
      </c>
      <c r="C153" s="46" t="s">
        <v>692</v>
      </c>
      <c r="D153" s="46" t="s">
        <v>413</v>
      </c>
      <c r="E153" s="46" t="s">
        <v>414</v>
      </c>
      <c r="F153" s="38">
        <v>1410</v>
      </c>
      <c r="G153" s="83" t="s">
        <v>208</v>
      </c>
      <c r="H153" s="66">
        <v>1410</v>
      </c>
      <c r="I153" s="83">
        <v>1.04</v>
      </c>
      <c r="J153" s="35">
        <v>1.5</v>
      </c>
      <c r="K153" s="83">
        <v>0.15</v>
      </c>
      <c r="L153" s="121">
        <f t="shared" si="20"/>
        <v>220</v>
      </c>
      <c r="M153" s="147">
        <f t="shared" si="23"/>
        <v>257</v>
      </c>
      <c r="N153" s="37">
        <f t="shared" si="21"/>
        <v>25.7</v>
      </c>
      <c r="O153" s="37">
        <f t="shared" si="22"/>
        <v>85.666666666666671</v>
      </c>
      <c r="P153" s="37">
        <f t="shared" si="26"/>
        <v>145.63333333333333</v>
      </c>
    </row>
    <row r="154" spans="1:16" ht="71.25">
      <c r="A154" s="114">
        <v>134</v>
      </c>
      <c r="B154" s="1" t="s">
        <v>412</v>
      </c>
      <c r="C154" s="46" t="s">
        <v>693</v>
      </c>
      <c r="D154" s="46" t="s">
        <v>415</v>
      </c>
      <c r="E154" s="46" t="s">
        <v>416</v>
      </c>
      <c r="F154" s="66">
        <v>278</v>
      </c>
      <c r="G154" s="83" t="s">
        <v>208</v>
      </c>
      <c r="H154" s="66">
        <v>278</v>
      </c>
      <c r="I154" s="122">
        <v>0.7</v>
      </c>
      <c r="J154" s="35">
        <v>1.1499999999999999</v>
      </c>
      <c r="K154" s="83">
        <v>0.25</v>
      </c>
      <c r="L154" s="121">
        <f t="shared" si="20"/>
        <v>49</v>
      </c>
      <c r="M154" s="147">
        <f t="shared" si="23"/>
        <v>57</v>
      </c>
      <c r="N154" s="37">
        <f t="shared" si="21"/>
        <v>5.7</v>
      </c>
      <c r="O154" s="37">
        <f t="shared" si="22"/>
        <v>19</v>
      </c>
      <c r="P154" s="37">
        <f t="shared" si="26"/>
        <v>32.299999999999997</v>
      </c>
    </row>
    <row r="155" spans="1:16" ht="99.75">
      <c r="A155" s="114">
        <v>135</v>
      </c>
      <c r="B155" s="1" t="s">
        <v>412</v>
      </c>
      <c r="C155" s="46" t="s">
        <v>694</v>
      </c>
      <c r="D155" s="46" t="s">
        <v>417</v>
      </c>
      <c r="E155" s="46" t="s">
        <v>418</v>
      </c>
      <c r="F155" s="66">
        <v>560</v>
      </c>
      <c r="G155" s="83" t="s">
        <v>208</v>
      </c>
      <c r="H155" s="66">
        <v>560</v>
      </c>
      <c r="I155" s="122">
        <v>0.45</v>
      </c>
      <c r="J155" s="35">
        <v>1.3</v>
      </c>
      <c r="K155" s="83">
        <v>0.25</v>
      </c>
      <c r="L155" s="121">
        <f t="shared" si="20"/>
        <v>63</v>
      </c>
      <c r="M155" s="147">
        <f t="shared" si="23"/>
        <v>74</v>
      </c>
      <c r="N155" s="37">
        <f t="shared" si="21"/>
        <v>7.4</v>
      </c>
      <c r="O155" s="37">
        <f t="shared" si="22"/>
        <v>24.666666666666668</v>
      </c>
      <c r="P155" s="37">
        <f t="shared" si="26"/>
        <v>41.933333333333323</v>
      </c>
    </row>
    <row r="156" spans="1:16" ht="42.75">
      <c r="A156" s="114">
        <v>136</v>
      </c>
      <c r="B156" s="1" t="s">
        <v>419</v>
      </c>
      <c r="C156" s="46" t="s">
        <v>695</v>
      </c>
      <c r="D156" s="46" t="s">
        <v>420</v>
      </c>
      <c r="E156" s="46" t="s">
        <v>421</v>
      </c>
      <c r="F156" s="66">
        <v>540</v>
      </c>
      <c r="G156" s="83" t="s">
        <v>208</v>
      </c>
      <c r="H156" s="66">
        <v>540</v>
      </c>
      <c r="I156" s="122">
        <v>0.6</v>
      </c>
      <c r="J156" s="35">
        <v>2</v>
      </c>
      <c r="K156" s="83">
        <v>0.25</v>
      </c>
      <c r="L156" s="121">
        <f t="shared" si="20"/>
        <v>81</v>
      </c>
      <c r="M156" s="147">
        <f t="shared" si="23"/>
        <v>95</v>
      </c>
      <c r="N156" s="37">
        <f>M156/10</f>
        <v>9.5</v>
      </c>
      <c r="O156" s="37">
        <f>M156/3</f>
        <v>31.666666666666668</v>
      </c>
      <c r="P156" s="37">
        <f t="shared" si="26"/>
        <v>53.833333333333329</v>
      </c>
    </row>
    <row r="157" spans="1:16" ht="114">
      <c r="A157" s="114">
        <v>137</v>
      </c>
      <c r="B157" s="1" t="s">
        <v>419</v>
      </c>
      <c r="C157" s="46" t="s">
        <v>688</v>
      </c>
      <c r="D157" s="46" t="s">
        <v>422</v>
      </c>
      <c r="E157" s="46" t="s">
        <v>423</v>
      </c>
      <c r="F157" s="66">
        <v>380</v>
      </c>
      <c r="G157" s="83" t="s">
        <v>208</v>
      </c>
      <c r="H157" s="66">
        <v>380</v>
      </c>
      <c r="I157" s="83">
        <v>0.55000000000000004</v>
      </c>
      <c r="J157" s="35">
        <v>1.1000000000000001</v>
      </c>
      <c r="K157" s="35">
        <v>0.25</v>
      </c>
      <c r="L157" s="121">
        <f t="shared" si="20"/>
        <v>52</v>
      </c>
      <c r="M157" s="147">
        <f t="shared" si="23"/>
        <v>61</v>
      </c>
      <c r="N157" s="37">
        <f t="shared" si="21"/>
        <v>6.1</v>
      </c>
      <c r="O157" s="37">
        <f t="shared" si="22"/>
        <v>20.333333333333332</v>
      </c>
      <c r="P157" s="37">
        <f t="shared" si="26"/>
        <v>34.566666666666663</v>
      </c>
    </row>
    <row r="158" spans="1:16" ht="42.75">
      <c r="A158" s="114">
        <v>138</v>
      </c>
      <c r="B158" s="1" t="s">
        <v>419</v>
      </c>
      <c r="C158" s="46" t="s">
        <v>689</v>
      </c>
      <c r="D158" s="46" t="s">
        <v>424</v>
      </c>
      <c r="E158" s="46" t="s">
        <v>425</v>
      </c>
      <c r="F158" s="66">
        <v>285</v>
      </c>
      <c r="G158" s="83" t="s">
        <v>208</v>
      </c>
      <c r="H158" s="66">
        <v>285</v>
      </c>
      <c r="I158" s="35">
        <v>0.95</v>
      </c>
      <c r="J158" s="35">
        <v>1.5</v>
      </c>
      <c r="K158" s="35">
        <v>0.25</v>
      </c>
      <c r="L158" s="121">
        <f t="shared" si="20"/>
        <v>68</v>
      </c>
      <c r="M158" s="147">
        <f t="shared" si="23"/>
        <v>80</v>
      </c>
      <c r="N158" s="37">
        <f t="shared" si="21"/>
        <v>8</v>
      </c>
      <c r="O158" s="37">
        <f t="shared" si="22"/>
        <v>26.666666666666668</v>
      </c>
      <c r="P158" s="37">
        <f t="shared" si="26"/>
        <v>45.333333333333329</v>
      </c>
    </row>
    <row r="159" spans="1:16" ht="85.5">
      <c r="A159" s="114">
        <v>139</v>
      </c>
      <c r="B159" s="1" t="s">
        <v>419</v>
      </c>
      <c r="C159" s="46" t="s">
        <v>690</v>
      </c>
      <c r="D159" s="46" t="s">
        <v>426</v>
      </c>
      <c r="E159" s="46" t="s">
        <v>328</v>
      </c>
      <c r="F159" s="66">
        <v>508</v>
      </c>
      <c r="G159" s="83" t="s">
        <v>208</v>
      </c>
      <c r="H159" s="66">
        <v>508</v>
      </c>
      <c r="I159" s="35">
        <v>0.65</v>
      </c>
      <c r="J159" s="35">
        <v>1.3</v>
      </c>
      <c r="K159" s="35">
        <v>0.2</v>
      </c>
      <c r="L159" s="121">
        <f t="shared" si="20"/>
        <v>66</v>
      </c>
      <c r="M159" s="147">
        <f t="shared" si="23"/>
        <v>77</v>
      </c>
      <c r="N159" s="37">
        <f t="shared" si="21"/>
        <v>7.7</v>
      </c>
      <c r="O159" s="37">
        <f t="shared" si="22"/>
        <v>25.666666666666668</v>
      </c>
      <c r="P159" s="37">
        <f t="shared" si="26"/>
        <v>43.633333333333326</v>
      </c>
    </row>
    <row r="160" spans="1:16" ht="85.5">
      <c r="A160" s="114">
        <v>140</v>
      </c>
      <c r="B160" s="1" t="s">
        <v>419</v>
      </c>
      <c r="C160" s="46" t="s">
        <v>691</v>
      </c>
      <c r="D160" s="46" t="s">
        <v>427</v>
      </c>
      <c r="E160" s="46" t="s">
        <v>428</v>
      </c>
      <c r="F160" s="66">
        <v>600</v>
      </c>
      <c r="G160" s="83" t="s">
        <v>208</v>
      </c>
      <c r="H160" s="66">
        <v>600</v>
      </c>
      <c r="I160" s="122">
        <v>0.6</v>
      </c>
      <c r="J160" s="35">
        <v>1</v>
      </c>
      <c r="K160" s="35">
        <v>0.2</v>
      </c>
      <c r="L160" s="121">
        <f t="shared" si="20"/>
        <v>72</v>
      </c>
      <c r="M160" s="147">
        <f t="shared" si="23"/>
        <v>84</v>
      </c>
      <c r="N160" s="37">
        <f t="shared" si="21"/>
        <v>8.4</v>
      </c>
      <c r="O160" s="37">
        <f t="shared" si="22"/>
        <v>28</v>
      </c>
      <c r="P160" s="37">
        <f t="shared" si="26"/>
        <v>47.599999999999994</v>
      </c>
    </row>
    <row r="161" spans="1:16" ht="71.25">
      <c r="A161" s="114">
        <v>141</v>
      </c>
      <c r="B161" s="1" t="s">
        <v>419</v>
      </c>
      <c r="C161" s="46" t="s">
        <v>687</v>
      </c>
      <c r="D161" s="46" t="s">
        <v>429</v>
      </c>
      <c r="E161" s="46" t="s">
        <v>430</v>
      </c>
      <c r="F161" s="66">
        <v>340</v>
      </c>
      <c r="G161" s="83" t="s">
        <v>208</v>
      </c>
      <c r="H161" s="66">
        <v>340</v>
      </c>
      <c r="I161" s="122">
        <v>0.6</v>
      </c>
      <c r="J161" s="35">
        <v>1</v>
      </c>
      <c r="K161" s="35">
        <v>0.2</v>
      </c>
      <c r="L161" s="121">
        <f t="shared" si="20"/>
        <v>41</v>
      </c>
      <c r="M161" s="147">
        <f t="shared" si="23"/>
        <v>48</v>
      </c>
      <c r="N161" s="37">
        <f t="shared" si="21"/>
        <v>4.8</v>
      </c>
      <c r="O161" s="37">
        <f t="shared" si="22"/>
        <v>16</v>
      </c>
      <c r="P161" s="37">
        <f t="shared" si="26"/>
        <v>27.200000000000003</v>
      </c>
    </row>
    <row r="162" spans="1:16" ht="71.25">
      <c r="A162" s="114">
        <v>142</v>
      </c>
      <c r="B162" s="1" t="s">
        <v>431</v>
      </c>
      <c r="C162" s="46" t="s">
        <v>432</v>
      </c>
      <c r="D162" s="46" t="s">
        <v>433</v>
      </c>
      <c r="E162" s="46" t="s">
        <v>434</v>
      </c>
      <c r="F162" s="66">
        <v>1000</v>
      </c>
      <c r="G162" s="83" t="s">
        <v>208</v>
      </c>
      <c r="H162" s="66">
        <v>1000</v>
      </c>
      <c r="I162" s="83">
        <v>0.6</v>
      </c>
      <c r="J162" s="35">
        <v>1.2</v>
      </c>
      <c r="K162" s="83">
        <v>0.25</v>
      </c>
      <c r="L162" s="121">
        <f t="shared" si="20"/>
        <v>150</v>
      </c>
      <c r="M162" s="147">
        <f t="shared" si="23"/>
        <v>176</v>
      </c>
      <c r="N162" s="37">
        <f>M162/10</f>
        <v>17.600000000000001</v>
      </c>
      <c r="O162" s="37">
        <f t="shared" si="22"/>
        <v>58.666666666666664</v>
      </c>
      <c r="P162" s="37">
        <f t="shared" si="26"/>
        <v>99.733333333333348</v>
      </c>
    </row>
    <row r="163" spans="1:16" ht="42.75">
      <c r="A163" s="114">
        <v>143</v>
      </c>
      <c r="B163" s="1" t="s">
        <v>431</v>
      </c>
      <c r="C163" s="46" t="s">
        <v>435</v>
      </c>
      <c r="D163" s="46" t="s">
        <v>436</v>
      </c>
      <c r="E163" s="46" t="s">
        <v>437</v>
      </c>
      <c r="F163" s="66">
        <v>620</v>
      </c>
      <c r="G163" s="83" t="s">
        <v>208</v>
      </c>
      <c r="H163" s="66">
        <v>620</v>
      </c>
      <c r="I163" s="83">
        <v>1.2</v>
      </c>
      <c r="J163" s="35">
        <v>1.3</v>
      </c>
      <c r="K163" s="83">
        <v>0.25</v>
      </c>
      <c r="L163" s="121">
        <f t="shared" si="20"/>
        <v>186</v>
      </c>
      <c r="M163" s="147">
        <f t="shared" si="23"/>
        <v>218</v>
      </c>
      <c r="N163" s="37">
        <f>M163/10</f>
        <v>21.8</v>
      </c>
      <c r="O163" s="37">
        <f t="shared" si="22"/>
        <v>72.666666666666671</v>
      </c>
      <c r="P163" s="37">
        <f t="shared" si="26"/>
        <v>123.53333333333332</v>
      </c>
    </row>
    <row r="164" spans="1:16" ht="85.5">
      <c r="A164" s="114">
        <v>144</v>
      </c>
      <c r="B164" s="1" t="s">
        <v>438</v>
      </c>
      <c r="C164" s="46" t="s">
        <v>439</v>
      </c>
      <c r="D164" s="46" t="s">
        <v>440</v>
      </c>
      <c r="E164" s="46" t="s">
        <v>441</v>
      </c>
      <c r="F164" s="66">
        <v>400</v>
      </c>
      <c r="G164" s="83" t="s">
        <v>208</v>
      </c>
      <c r="H164" s="66">
        <v>400</v>
      </c>
      <c r="I164" s="83">
        <v>0.65</v>
      </c>
      <c r="J164" s="35">
        <v>1.1000000000000001</v>
      </c>
      <c r="K164" s="35">
        <v>0.2</v>
      </c>
      <c r="L164" s="121">
        <f t="shared" si="20"/>
        <v>52</v>
      </c>
      <c r="M164" s="147">
        <f t="shared" si="23"/>
        <v>61</v>
      </c>
      <c r="N164" s="37">
        <f t="shared" si="21"/>
        <v>6.1</v>
      </c>
      <c r="O164" s="37">
        <f t="shared" si="22"/>
        <v>20.333333333333332</v>
      </c>
      <c r="P164" s="37">
        <f>M164-N164-O164</f>
        <v>34.566666666666663</v>
      </c>
    </row>
    <row r="165" spans="1:16" ht="57">
      <c r="A165" s="114">
        <v>145</v>
      </c>
      <c r="B165" s="1" t="s">
        <v>438</v>
      </c>
      <c r="C165" s="46" t="s">
        <v>442</v>
      </c>
      <c r="D165" s="46" t="s">
        <v>443</v>
      </c>
      <c r="E165" s="46" t="s">
        <v>444</v>
      </c>
      <c r="F165" s="38" t="s">
        <v>208</v>
      </c>
      <c r="G165" s="66">
        <v>1370</v>
      </c>
      <c r="H165" s="66">
        <v>1370</v>
      </c>
      <c r="I165" s="35">
        <v>0.9</v>
      </c>
      <c r="J165" s="35">
        <v>2.1</v>
      </c>
      <c r="K165" s="35">
        <v>0.2</v>
      </c>
      <c r="L165" s="121">
        <f t="shared" si="20"/>
        <v>247</v>
      </c>
      <c r="M165" s="147">
        <f t="shared" si="23"/>
        <v>289</v>
      </c>
      <c r="N165" s="37">
        <f t="shared" si="21"/>
        <v>28.9</v>
      </c>
      <c r="O165" s="37">
        <f t="shared" si="22"/>
        <v>96.333333333333329</v>
      </c>
      <c r="P165" s="37">
        <f>M165-N165-O165</f>
        <v>163.76666666666671</v>
      </c>
    </row>
    <row r="166" spans="1:16" ht="71.25">
      <c r="A166" s="114">
        <v>146</v>
      </c>
      <c r="B166" s="1" t="s">
        <v>438</v>
      </c>
      <c r="C166" s="46" t="s">
        <v>445</v>
      </c>
      <c r="D166" s="46" t="s">
        <v>303</v>
      </c>
      <c r="E166" s="46" t="s">
        <v>446</v>
      </c>
      <c r="F166" s="66">
        <v>960</v>
      </c>
      <c r="G166" s="83" t="s">
        <v>208</v>
      </c>
      <c r="H166" s="66">
        <v>960</v>
      </c>
      <c r="I166" s="35">
        <v>0.75</v>
      </c>
      <c r="J166" s="35">
        <v>1.2</v>
      </c>
      <c r="K166" s="35">
        <v>0.3</v>
      </c>
      <c r="L166" s="121">
        <f t="shared" si="20"/>
        <v>216</v>
      </c>
      <c r="M166" s="147">
        <f t="shared" si="23"/>
        <v>253</v>
      </c>
      <c r="N166" s="37">
        <f t="shared" si="21"/>
        <v>25.3</v>
      </c>
      <c r="O166" s="37">
        <f t="shared" si="22"/>
        <v>84.333333333333329</v>
      </c>
      <c r="P166" s="37">
        <f>M166-N166-O166</f>
        <v>143.36666666666667</v>
      </c>
    </row>
    <row r="167" spans="1:16" s="85" customFormat="1" ht="15">
      <c r="A167" s="115"/>
      <c r="B167" s="115"/>
      <c r="C167" s="141"/>
      <c r="D167" s="89"/>
      <c r="E167" s="141"/>
      <c r="F167" s="41"/>
      <c r="G167" s="41"/>
      <c r="H167" s="43">
        <f>SUM(H126:H166)</f>
        <v>19929</v>
      </c>
      <c r="I167" s="41"/>
      <c r="J167" s="41"/>
      <c r="K167" s="41"/>
      <c r="L167" s="43"/>
      <c r="M167" s="43">
        <f>SUM(M126:M166)</f>
        <v>8391</v>
      </c>
      <c r="N167" s="43">
        <f>SUM(N126:N166)</f>
        <v>839.1</v>
      </c>
      <c r="O167" s="43">
        <f>SUM(O126:O166)</f>
        <v>2796.9999999999991</v>
      </c>
      <c r="P167" s="43">
        <f>SUM(P126:P166)</f>
        <v>4754.9000000000024</v>
      </c>
    </row>
    <row r="168" spans="1:16" ht="18">
      <c r="A168" s="165" t="s">
        <v>670</v>
      </c>
      <c r="B168" s="166"/>
      <c r="C168" s="166"/>
      <c r="D168" s="166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7"/>
    </row>
    <row r="169" spans="1:16" ht="42.75">
      <c r="A169" s="78">
        <v>147</v>
      </c>
      <c r="B169" s="1" t="s">
        <v>447</v>
      </c>
      <c r="C169" s="49" t="s">
        <v>294</v>
      </c>
      <c r="D169" s="49" t="s">
        <v>448</v>
      </c>
      <c r="E169" s="49" t="s">
        <v>449</v>
      </c>
      <c r="F169" s="35">
        <v>2000</v>
      </c>
      <c r="G169" s="36" t="s">
        <v>208</v>
      </c>
      <c r="H169" s="35">
        <v>2000</v>
      </c>
      <c r="I169" s="35">
        <v>4.2</v>
      </c>
      <c r="J169" s="32">
        <v>4.57</v>
      </c>
      <c r="K169" s="34">
        <v>0.24</v>
      </c>
      <c r="L169" s="69">
        <f>H169*I169*K169</f>
        <v>2016</v>
      </c>
      <c r="M169" s="69">
        <f>L169*1.17</f>
        <v>2358.7199999999998</v>
      </c>
      <c r="N169" s="63">
        <v>200</v>
      </c>
      <c r="O169" s="123">
        <v>250</v>
      </c>
      <c r="P169" s="123">
        <f>M169-N169-O169</f>
        <v>1908.7199999999998</v>
      </c>
    </row>
    <row r="170" spans="1:16" ht="28.5">
      <c r="A170" s="78">
        <v>148</v>
      </c>
      <c r="B170" s="1" t="s">
        <v>447</v>
      </c>
      <c r="C170" s="46" t="s">
        <v>450</v>
      </c>
      <c r="D170" s="46" t="s">
        <v>451</v>
      </c>
      <c r="E170" s="49" t="s">
        <v>452</v>
      </c>
      <c r="F170" s="35">
        <v>100</v>
      </c>
      <c r="G170" s="36" t="s">
        <v>208</v>
      </c>
      <c r="H170" s="35">
        <v>100</v>
      </c>
      <c r="I170" s="35">
        <v>0.7</v>
      </c>
      <c r="J170" s="32">
        <v>1.35</v>
      </c>
      <c r="K170" s="34">
        <v>0.34</v>
      </c>
      <c r="L170" s="69">
        <f t="shared" ref="L170:L200" si="27">H170*I170*K170</f>
        <v>23.8</v>
      </c>
      <c r="M170" s="69">
        <f t="shared" ref="M170:M200" si="28">L170*1.17</f>
        <v>27.846</v>
      </c>
      <c r="N170" s="63">
        <v>10</v>
      </c>
      <c r="O170" s="123">
        <v>5</v>
      </c>
      <c r="P170" s="63">
        <v>13</v>
      </c>
    </row>
    <row r="171" spans="1:16" ht="57">
      <c r="A171" s="78">
        <v>149</v>
      </c>
      <c r="B171" s="1" t="s">
        <v>453</v>
      </c>
      <c r="C171" s="49" t="s">
        <v>454</v>
      </c>
      <c r="D171" s="49" t="s">
        <v>455</v>
      </c>
      <c r="E171" s="49" t="s">
        <v>456</v>
      </c>
      <c r="F171" s="35">
        <v>1984</v>
      </c>
      <c r="G171" s="36" t="s">
        <v>208</v>
      </c>
      <c r="H171" s="35">
        <v>1984</v>
      </c>
      <c r="I171" s="35">
        <v>4.57</v>
      </c>
      <c r="J171" s="32">
        <v>4.57</v>
      </c>
      <c r="K171" s="34">
        <v>0.24</v>
      </c>
      <c r="L171" s="69">
        <f t="shared" si="27"/>
        <v>2176.0512000000003</v>
      </c>
      <c r="M171" s="69">
        <f t="shared" si="28"/>
        <v>2545.9799040000003</v>
      </c>
      <c r="N171" s="63">
        <v>400</v>
      </c>
      <c r="O171" s="123">
        <v>450</v>
      </c>
      <c r="P171" s="123">
        <f>M171-N171-O171</f>
        <v>1695.9799040000003</v>
      </c>
    </row>
    <row r="172" spans="1:16" ht="42.75">
      <c r="A172" s="78">
        <v>150</v>
      </c>
      <c r="B172" s="1" t="s">
        <v>453</v>
      </c>
      <c r="C172" s="49" t="s">
        <v>457</v>
      </c>
      <c r="D172" s="49" t="s">
        <v>458</v>
      </c>
      <c r="E172" s="49" t="s">
        <v>459</v>
      </c>
      <c r="F172" s="36" t="s">
        <v>208</v>
      </c>
      <c r="G172" s="36">
        <v>400</v>
      </c>
      <c r="H172" s="35">
        <v>400</v>
      </c>
      <c r="I172" s="35">
        <v>0.9</v>
      </c>
      <c r="J172" s="32">
        <v>1.2</v>
      </c>
      <c r="K172" s="34">
        <v>0.34</v>
      </c>
      <c r="L172" s="69">
        <f t="shared" si="27"/>
        <v>122.4</v>
      </c>
      <c r="M172" s="69">
        <f t="shared" si="28"/>
        <v>143.208</v>
      </c>
      <c r="N172" s="63">
        <v>20</v>
      </c>
      <c r="O172" s="123">
        <f t="shared" ref="O172:O200" si="29">M172-N172-P172</f>
        <v>28.207999999999998</v>
      </c>
      <c r="P172" s="63">
        <v>95</v>
      </c>
    </row>
    <row r="173" spans="1:16" ht="42.75">
      <c r="A173" s="78">
        <v>151</v>
      </c>
      <c r="B173" s="1" t="s">
        <v>453</v>
      </c>
      <c r="C173" s="49" t="s">
        <v>460</v>
      </c>
      <c r="D173" s="49" t="s">
        <v>452</v>
      </c>
      <c r="E173" s="49" t="s">
        <v>461</v>
      </c>
      <c r="F173" s="36" t="s">
        <v>208</v>
      </c>
      <c r="G173" s="36">
        <v>1000</v>
      </c>
      <c r="H173" s="35">
        <v>1000</v>
      </c>
      <c r="I173" s="35">
        <v>0.6</v>
      </c>
      <c r="J173" s="32">
        <v>1.05</v>
      </c>
      <c r="K173" s="34">
        <v>0.34</v>
      </c>
      <c r="L173" s="69">
        <f t="shared" si="27"/>
        <v>204.00000000000003</v>
      </c>
      <c r="M173" s="69">
        <f t="shared" si="28"/>
        <v>238.68</v>
      </c>
      <c r="N173" s="63">
        <v>20</v>
      </c>
      <c r="O173" s="123">
        <f t="shared" si="29"/>
        <v>13.680000000000007</v>
      </c>
      <c r="P173" s="63">
        <v>205</v>
      </c>
    </row>
    <row r="174" spans="1:16" ht="42.75">
      <c r="A174" s="78">
        <v>152</v>
      </c>
      <c r="B174" s="1" t="s">
        <v>453</v>
      </c>
      <c r="C174" s="46" t="s">
        <v>462</v>
      </c>
      <c r="D174" s="46" t="s">
        <v>463</v>
      </c>
      <c r="E174" s="49" t="s">
        <v>452</v>
      </c>
      <c r="F174" s="36" t="s">
        <v>208</v>
      </c>
      <c r="G174" s="36">
        <v>400</v>
      </c>
      <c r="H174" s="35">
        <v>400</v>
      </c>
      <c r="I174" s="35">
        <v>0.6</v>
      </c>
      <c r="J174" s="32">
        <v>1.05</v>
      </c>
      <c r="K174" s="34">
        <v>0.36</v>
      </c>
      <c r="L174" s="69">
        <f t="shared" si="27"/>
        <v>86.399999999999991</v>
      </c>
      <c r="M174" s="69">
        <f t="shared" si="28"/>
        <v>101.08799999999998</v>
      </c>
      <c r="N174" s="63">
        <v>10</v>
      </c>
      <c r="O174" s="123">
        <f t="shared" si="29"/>
        <v>11.08799999999998</v>
      </c>
      <c r="P174" s="63">
        <v>80</v>
      </c>
    </row>
    <row r="175" spans="1:16" ht="57">
      <c r="A175" s="78">
        <v>153</v>
      </c>
      <c r="B175" s="1" t="s">
        <v>464</v>
      </c>
      <c r="C175" s="46" t="s">
        <v>465</v>
      </c>
      <c r="D175" s="46" t="s">
        <v>466</v>
      </c>
      <c r="E175" s="49" t="s">
        <v>467</v>
      </c>
      <c r="F175" s="36" t="s">
        <v>208</v>
      </c>
      <c r="G175" s="36">
        <v>900</v>
      </c>
      <c r="H175" s="35">
        <v>900</v>
      </c>
      <c r="I175" s="35">
        <v>0.6</v>
      </c>
      <c r="J175" s="32">
        <v>1.05</v>
      </c>
      <c r="K175" s="34">
        <v>0.2</v>
      </c>
      <c r="L175" s="69">
        <f t="shared" si="27"/>
        <v>108</v>
      </c>
      <c r="M175" s="69">
        <f t="shared" si="28"/>
        <v>126.35999999999999</v>
      </c>
      <c r="N175" s="63">
        <v>10</v>
      </c>
      <c r="O175" s="123">
        <f t="shared" si="29"/>
        <v>31.359999999999985</v>
      </c>
      <c r="P175" s="63">
        <v>85</v>
      </c>
    </row>
    <row r="176" spans="1:16" ht="42.75">
      <c r="A176" s="78">
        <v>154</v>
      </c>
      <c r="B176" s="1" t="s">
        <v>464</v>
      </c>
      <c r="C176" s="46" t="s">
        <v>468</v>
      </c>
      <c r="D176" s="46" t="s">
        <v>466</v>
      </c>
      <c r="E176" s="49" t="s">
        <v>469</v>
      </c>
      <c r="F176" s="36" t="s">
        <v>208</v>
      </c>
      <c r="G176" s="36">
        <v>600</v>
      </c>
      <c r="H176" s="35">
        <v>600</v>
      </c>
      <c r="I176" s="35">
        <v>0.6</v>
      </c>
      <c r="J176" s="32">
        <v>1.05</v>
      </c>
      <c r="K176" s="34">
        <v>0.2</v>
      </c>
      <c r="L176" s="69">
        <f t="shared" si="27"/>
        <v>72</v>
      </c>
      <c r="M176" s="69">
        <f t="shared" si="28"/>
        <v>84.24</v>
      </c>
      <c r="N176" s="63">
        <v>12</v>
      </c>
      <c r="O176" s="123">
        <f t="shared" si="29"/>
        <v>7.2399999999999949</v>
      </c>
      <c r="P176" s="63">
        <v>65</v>
      </c>
    </row>
    <row r="177" spans="1:16" ht="71.25">
      <c r="A177" s="78">
        <v>155</v>
      </c>
      <c r="B177" s="1" t="s">
        <v>470</v>
      </c>
      <c r="C177" s="49" t="s">
        <v>471</v>
      </c>
      <c r="D177" s="49" t="s">
        <v>472</v>
      </c>
      <c r="E177" s="49" t="s">
        <v>473</v>
      </c>
      <c r="F177" s="36" t="s">
        <v>208</v>
      </c>
      <c r="G177" s="36">
        <v>400</v>
      </c>
      <c r="H177" s="83">
        <v>400</v>
      </c>
      <c r="I177" s="35">
        <v>0.6</v>
      </c>
      <c r="J177" s="32">
        <v>1.2</v>
      </c>
      <c r="K177" s="34">
        <v>0.15</v>
      </c>
      <c r="L177" s="69">
        <f t="shared" si="27"/>
        <v>36</v>
      </c>
      <c r="M177" s="69">
        <f t="shared" si="28"/>
        <v>42.12</v>
      </c>
      <c r="N177" s="63">
        <v>5</v>
      </c>
      <c r="O177" s="123">
        <f t="shared" si="29"/>
        <v>7.1199999999999974</v>
      </c>
      <c r="P177" s="63">
        <v>30</v>
      </c>
    </row>
    <row r="178" spans="1:16" ht="57">
      <c r="A178" s="78">
        <v>156</v>
      </c>
      <c r="B178" s="1" t="s">
        <v>470</v>
      </c>
      <c r="C178" s="49" t="s">
        <v>474</v>
      </c>
      <c r="D178" s="49" t="s">
        <v>475</v>
      </c>
      <c r="E178" s="49" t="s">
        <v>476</v>
      </c>
      <c r="F178" s="36" t="s">
        <v>208</v>
      </c>
      <c r="G178" s="36">
        <v>660</v>
      </c>
      <c r="H178" s="83">
        <v>660</v>
      </c>
      <c r="I178" s="35">
        <v>1</v>
      </c>
      <c r="J178" s="32">
        <v>2</v>
      </c>
      <c r="K178" s="34">
        <v>0.15</v>
      </c>
      <c r="L178" s="69">
        <f t="shared" si="27"/>
        <v>99</v>
      </c>
      <c r="M178" s="69">
        <f t="shared" si="28"/>
        <v>115.83</v>
      </c>
      <c r="N178" s="63">
        <v>10</v>
      </c>
      <c r="O178" s="123">
        <f t="shared" si="29"/>
        <v>25.83</v>
      </c>
      <c r="P178" s="63">
        <v>80</v>
      </c>
    </row>
    <row r="179" spans="1:16" ht="57">
      <c r="A179" s="78">
        <v>157</v>
      </c>
      <c r="B179" s="1" t="s">
        <v>470</v>
      </c>
      <c r="C179" s="49" t="s">
        <v>477</v>
      </c>
      <c r="D179" s="49" t="s">
        <v>478</v>
      </c>
      <c r="E179" s="49" t="s">
        <v>479</v>
      </c>
      <c r="F179" s="36" t="s">
        <v>208</v>
      </c>
      <c r="G179" s="36">
        <v>650</v>
      </c>
      <c r="H179" s="83">
        <v>650</v>
      </c>
      <c r="I179" s="35">
        <v>1</v>
      </c>
      <c r="J179" s="32">
        <v>1.8</v>
      </c>
      <c r="K179" s="34">
        <v>0.15</v>
      </c>
      <c r="L179" s="69">
        <f t="shared" si="27"/>
        <v>97.5</v>
      </c>
      <c r="M179" s="69">
        <f t="shared" si="28"/>
        <v>114.07499999999999</v>
      </c>
      <c r="N179" s="63">
        <v>15</v>
      </c>
      <c r="O179" s="123">
        <f t="shared" si="29"/>
        <v>24.074999999999989</v>
      </c>
      <c r="P179" s="63">
        <v>75</v>
      </c>
    </row>
    <row r="180" spans="1:16" ht="57">
      <c r="A180" s="78">
        <v>158</v>
      </c>
      <c r="B180" s="1" t="s">
        <v>470</v>
      </c>
      <c r="C180" s="49" t="s">
        <v>480</v>
      </c>
      <c r="D180" s="49" t="s">
        <v>481</v>
      </c>
      <c r="E180" s="49" t="s">
        <v>482</v>
      </c>
      <c r="F180" s="36" t="s">
        <v>208</v>
      </c>
      <c r="G180" s="36">
        <v>380</v>
      </c>
      <c r="H180" s="83">
        <v>380</v>
      </c>
      <c r="I180" s="35">
        <v>0.9</v>
      </c>
      <c r="J180" s="32">
        <v>2.15</v>
      </c>
      <c r="K180" s="34">
        <v>0.15</v>
      </c>
      <c r="L180" s="69">
        <f t="shared" si="27"/>
        <v>51.3</v>
      </c>
      <c r="M180" s="69">
        <f t="shared" si="28"/>
        <v>60.020999999999994</v>
      </c>
      <c r="N180" s="63">
        <v>10</v>
      </c>
      <c r="O180" s="123">
        <f t="shared" si="29"/>
        <v>10.020999999999994</v>
      </c>
      <c r="P180" s="63">
        <v>40</v>
      </c>
    </row>
    <row r="181" spans="1:16" ht="57">
      <c r="A181" s="78">
        <v>159</v>
      </c>
      <c r="B181" s="1" t="s">
        <v>470</v>
      </c>
      <c r="C181" s="49" t="s">
        <v>483</v>
      </c>
      <c r="D181" s="49" t="s">
        <v>484</v>
      </c>
      <c r="E181" s="49" t="s">
        <v>485</v>
      </c>
      <c r="F181" s="36" t="s">
        <v>208</v>
      </c>
      <c r="G181" s="36">
        <v>535</v>
      </c>
      <c r="H181" s="83">
        <v>535</v>
      </c>
      <c r="I181" s="35">
        <v>0.6</v>
      </c>
      <c r="J181" s="32">
        <v>1.1000000000000001</v>
      </c>
      <c r="K181" s="34">
        <v>0.15</v>
      </c>
      <c r="L181" s="69">
        <f t="shared" si="27"/>
        <v>48.15</v>
      </c>
      <c r="M181" s="69">
        <f t="shared" si="28"/>
        <v>56.335499999999996</v>
      </c>
      <c r="N181" s="63">
        <v>10</v>
      </c>
      <c r="O181" s="123">
        <f t="shared" si="29"/>
        <v>6.3354999999999961</v>
      </c>
      <c r="P181" s="63">
        <v>40</v>
      </c>
    </row>
    <row r="182" spans="1:16" ht="71.25">
      <c r="A182" s="78">
        <v>160</v>
      </c>
      <c r="B182" s="1" t="s">
        <v>470</v>
      </c>
      <c r="C182" s="49" t="s">
        <v>486</v>
      </c>
      <c r="D182" s="49" t="s">
        <v>487</v>
      </c>
      <c r="E182" s="49" t="s">
        <v>488</v>
      </c>
      <c r="F182" s="36" t="s">
        <v>208</v>
      </c>
      <c r="G182" s="36">
        <v>692</v>
      </c>
      <c r="H182" s="83">
        <v>692</v>
      </c>
      <c r="I182" s="35">
        <v>0.9</v>
      </c>
      <c r="J182" s="32">
        <v>2.5</v>
      </c>
      <c r="K182" s="34">
        <v>0.15</v>
      </c>
      <c r="L182" s="69">
        <f t="shared" si="27"/>
        <v>93.42</v>
      </c>
      <c r="M182" s="69">
        <f t="shared" si="28"/>
        <v>109.3014</v>
      </c>
      <c r="N182" s="63">
        <v>15</v>
      </c>
      <c r="O182" s="123">
        <f t="shared" si="29"/>
        <v>14.301400000000001</v>
      </c>
      <c r="P182" s="63">
        <v>80</v>
      </c>
    </row>
    <row r="183" spans="1:16" ht="85.5">
      <c r="A183" s="78">
        <v>161</v>
      </c>
      <c r="B183" s="90" t="s">
        <v>489</v>
      </c>
      <c r="C183" s="49" t="s">
        <v>490</v>
      </c>
      <c r="D183" s="49" t="s">
        <v>491</v>
      </c>
      <c r="E183" s="49" t="s">
        <v>492</v>
      </c>
      <c r="F183" s="36" t="s">
        <v>208</v>
      </c>
      <c r="G183" s="36">
        <v>400</v>
      </c>
      <c r="H183" s="83">
        <v>400</v>
      </c>
      <c r="I183" s="35">
        <v>0.63</v>
      </c>
      <c r="J183" s="32">
        <v>1.3</v>
      </c>
      <c r="K183" s="34">
        <v>0.3</v>
      </c>
      <c r="L183" s="69">
        <f t="shared" si="27"/>
        <v>75.599999999999994</v>
      </c>
      <c r="M183" s="69">
        <f t="shared" si="28"/>
        <v>88.451999999999984</v>
      </c>
      <c r="N183" s="63">
        <v>10</v>
      </c>
      <c r="O183" s="123">
        <f t="shared" si="29"/>
        <v>18.451999999999984</v>
      </c>
      <c r="P183" s="63">
        <v>60</v>
      </c>
    </row>
    <row r="184" spans="1:16" ht="42.75">
      <c r="A184" s="78">
        <v>162</v>
      </c>
      <c r="B184" s="90" t="s">
        <v>489</v>
      </c>
      <c r="C184" s="49" t="s">
        <v>493</v>
      </c>
      <c r="D184" s="49" t="s">
        <v>494</v>
      </c>
      <c r="E184" s="49" t="s">
        <v>495</v>
      </c>
      <c r="F184" s="63">
        <v>1000</v>
      </c>
      <c r="G184" s="36" t="s">
        <v>208</v>
      </c>
      <c r="H184" s="83">
        <v>1000</v>
      </c>
      <c r="I184" s="35">
        <v>0.9</v>
      </c>
      <c r="J184" s="32">
        <v>1.5</v>
      </c>
      <c r="K184" s="34">
        <v>0.3</v>
      </c>
      <c r="L184" s="69">
        <f t="shared" si="27"/>
        <v>270</v>
      </c>
      <c r="M184" s="69">
        <f t="shared" si="28"/>
        <v>315.89999999999998</v>
      </c>
      <c r="N184" s="63">
        <v>40</v>
      </c>
      <c r="O184" s="123">
        <f t="shared" si="29"/>
        <v>25.899999999999977</v>
      </c>
      <c r="P184" s="63">
        <v>250</v>
      </c>
    </row>
    <row r="185" spans="1:16" ht="42.75">
      <c r="A185" s="78">
        <v>163</v>
      </c>
      <c r="B185" s="90" t="s">
        <v>489</v>
      </c>
      <c r="C185" s="49" t="s">
        <v>496</v>
      </c>
      <c r="D185" s="49" t="s">
        <v>497</v>
      </c>
      <c r="E185" s="49" t="s">
        <v>498</v>
      </c>
      <c r="F185" s="63">
        <v>175</v>
      </c>
      <c r="G185" s="36" t="s">
        <v>208</v>
      </c>
      <c r="H185" s="83">
        <v>175</v>
      </c>
      <c r="I185" s="35">
        <v>0.9</v>
      </c>
      <c r="J185" s="32">
        <v>2</v>
      </c>
      <c r="K185" s="34">
        <v>0.3</v>
      </c>
      <c r="L185" s="69">
        <f t="shared" si="27"/>
        <v>47.25</v>
      </c>
      <c r="M185" s="69">
        <f t="shared" si="28"/>
        <v>55.282499999999999</v>
      </c>
      <c r="N185" s="63">
        <v>5</v>
      </c>
      <c r="O185" s="123">
        <f t="shared" si="29"/>
        <v>10.282499999999999</v>
      </c>
      <c r="P185" s="63">
        <v>40</v>
      </c>
    </row>
    <row r="186" spans="1:16" ht="42.75">
      <c r="A186" s="78">
        <v>164</v>
      </c>
      <c r="B186" s="1" t="s">
        <v>499</v>
      </c>
      <c r="C186" s="49" t="s">
        <v>500</v>
      </c>
      <c r="D186" s="49" t="s">
        <v>501</v>
      </c>
      <c r="E186" s="49" t="s">
        <v>502</v>
      </c>
      <c r="F186" s="63">
        <v>690</v>
      </c>
      <c r="G186" s="36" t="s">
        <v>208</v>
      </c>
      <c r="H186" s="83">
        <v>690</v>
      </c>
      <c r="I186" s="35">
        <v>0.75</v>
      </c>
      <c r="J186" s="32">
        <v>1.5</v>
      </c>
      <c r="K186" s="34">
        <v>0.3</v>
      </c>
      <c r="L186" s="69">
        <f t="shared" si="27"/>
        <v>155.25</v>
      </c>
      <c r="M186" s="69">
        <f t="shared" si="28"/>
        <v>181.64249999999998</v>
      </c>
      <c r="N186" s="63">
        <v>10</v>
      </c>
      <c r="O186" s="123">
        <f t="shared" si="29"/>
        <v>21.642499999999984</v>
      </c>
      <c r="P186" s="63">
        <v>150</v>
      </c>
    </row>
    <row r="187" spans="1:16" ht="57">
      <c r="A187" s="78">
        <v>165</v>
      </c>
      <c r="B187" s="1" t="s">
        <v>499</v>
      </c>
      <c r="C187" s="49" t="s">
        <v>503</v>
      </c>
      <c r="D187" s="49" t="s">
        <v>504</v>
      </c>
      <c r="E187" s="49" t="s">
        <v>505</v>
      </c>
      <c r="F187" s="63">
        <v>250</v>
      </c>
      <c r="G187" s="36" t="s">
        <v>208</v>
      </c>
      <c r="H187" s="83">
        <v>250</v>
      </c>
      <c r="I187" s="124">
        <v>0.6</v>
      </c>
      <c r="J187" s="125">
        <v>1.2</v>
      </c>
      <c r="K187" s="124">
        <v>0.3</v>
      </c>
      <c r="L187" s="69">
        <f t="shared" si="27"/>
        <v>45</v>
      </c>
      <c r="M187" s="69">
        <f t="shared" si="28"/>
        <v>52.65</v>
      </c>
      <c r="N187" s="63">
        <v>5</v>
      </c>
      <c r="O187" s="123">
        <f t="shared" si="29"/>
        <v>7.6499999999999986</v>
      </c>
      <c r="P187" s="63">
        <v>40</v>
      </c>
    </row>
    <row r="188" spans="1:16" ht="42.75">
      <c r="A188" s="78">
        <v>166</v>
      </c>
      <c r="B188" s="1" t="s">
        <v>499</v>
      </c>
      <c r="C188" s="49" t="s">
        <v>506</v>
      </c>
      <c r="D188" s="49" t="s">
        <v>507</v>
      </c>
      <c r="E188" s="49" t="s">
        <v>508</v>
      </c>
      <c r="F188" s="36" t="s">
        <v>208</v>
      </c>
      <c r="G188" s="36">
        <v>450</v>
      </c>
      <c r="H188" s="83">
        <v>450</v>
      </c>
      <c r="I188" s="35">
        <v>0.9</v>
      </c>
      <c r="J188" s="32">
        <v>2</v>
      </c>
      <c r="K188" s="34">
        <v>0.3</v>
      </c>
      <c r="L188" s="69">
        <f t="shared" si="27"/>
        <v>121.5</v>
      </c>
      <c r="M188" s="69">
        <f t="shared" si="28"/>
        <v>142.155</v>
      </c>
      <c r="N188" s="63">
        <v>15</v>
      </c>
      <c r="O188" s="123">
        <f t="shared" si="29"/>
        <v>17.155000000000001</v>
      </c>
      <c r="P188" s="63">
        <v>110</v>
      </c>
    </row>
    <row r="189" spans="1:16" ht="57">
      <c r="A189" s="78">
        <v>167</v>
      </c>
      <c r="B189" s="1" t="s">
        <v>499</v>
      </c>
      <c r="C189" s="49" t="s">
        <v>509</v>
      </c>
      <c r="D189" s="49" t="s">
        <v>494</v>
      </c>
      <c r="E189" s="49" t="s">
        <v>510</v>
      </c>
      <c r="F189" s="63">
        <v>1350</v>
      </c>
      <c r="G189" s="36" t="s">
        <v>208</v>
      </c>
      <c r="H189" s="83">
        <v>1350</v>
      </c>
      <c r="I189" s="35">
        <v>0.9</v>
      </c>
      <c r="J189" s="32">
        <v>1.5</v>
      </c>
      <c r="K189" s="34">
        <v>0.3</v>
      </c>
      <c r="L189" s="69">
        <f t="shared" si="27"/>
        <v>364.5</v>
      </c>
      <c r="M189" s="69">
        <f t="shared" si="28"/>
        <v>426.46499999999997</v>
      </c>
      <c r="N189" s="63">
        <v>12</v>
      </c>
      <c r="O189" s="123">
        <f t="shared" si="29"/>
        <v>94.464999999999975</v>
      </c>
      <c r="P189" s="63">
        <v>320</v>
      </c>
    </row>
    <row r="190" spans="1:16" ht="57">
      <c r="A190" s="78">
        <v>168</v>
      </c>
      <c r="B190" s="1" t="s">
        <v>499</v>
      </c>
      <c r="C190" s="49" t="s">
        <v>511</v>
      </c>
      <c r="D190" s="49" t="s">
        <v>512</v>
      </c>
      <c r="E190" s="49" t="s">
        <v>513</v>
      </c>
      <c r="F190" s="63">
        <v>1100</v>
      </c>
      <c r="G190" s="36" t="s">
        <v>208</v>
      </c>
      <c r="H190" s="83">
        <v>1100</v>
      </c>
      <c r="I190" s="35">
        <v>0.6</v>
      </c>
      <c r="J190" s="32">
        <v>1.5</v>
      </c>
      <c r="K190" s="34">
        <v>0.3</v>
      </c>
      <c r="L190" s="69">
        <f t="shared" si="27"/>
        <v>198</v>
      </c>
      <c r="M190" s="69">
        <f t="shared" si="28"/>
        <v>231.66</v>
      </c>
      <c r="N190" s="63">
        <v>40</v>
      </c>
      <c r="O190" s="123">
        <f t="shared" si="29"/>
        <v>11.659999999999997</v>
      </c>
      <c r="P190" s="63">
        <v>180</v>
      </c>
    </row>
    <row r="191" spans="1:16" ht="57">
      <c r="A191" s="78">
        <v>169</v>
      </c>
      <c r="B191" s="91" t="s">
        <v>514</v>
      </c>
      <c r="C191" s="49" t="s">
        <v>515</v>
      </c>
      <c r="D191" s="49" t="s">
        <v>516</v>
      </c>
      <c r="E191" s="49" t="s">
        <v>517</v>
      </c>
      <c r="F191" s="36" t="s">
        <v>208</v>
      </c>
      <c r="G191" s="36">
        <v>800</v>
      </c>
      <c r="H191" s="126">
        <v>800</v>
      </c>
      <c r="I191" s="35">
        <v>1.5</v>
      </c>
      <c r="J191" s="32">
        <v>1.5</v>
      </c>
      <c r="K191" s="34">
        <v>0.3</v>
      </c>
      <c r="L191" s="69">
        <f t="shared" si="27"/>
        <v>360</v>
      </c>
      <c r="M191" s="69">
        <f t="shared" si="28"/>
        <v>421.2</v>
      </c>
      <c r="N191" s="63">
        <v>20</v>
      </c>
      <c r="O191" s="123">
        <v>40</v>
      </c>
      <c r="P191" s="123">
        <v>361</v>
      </c>
    </row>
    <row r="192" spans="1:16" ht="42.75">
      <c r="A192" s="78">
        <v>170</v>
      </c>
      <c r="B192" s="90" t="s">
        <v>514</v>
      </c>
      <c r="C192" s="49" t="s">
        <v>518</v>
      </c>
      <c r="D192" s="49" t="s">
        <v>519</v>
      </c>
      <c r="E192" s="49" t="s">
        <v>520</v>
      </c>
      <c r="F192" s="63">
        <v>750</v>
      </c>
      <c r="G192" s="36" t="s">
        <v>208</v>
      </c>
      <c r="H192" s="83">
        <v>750</v>
      </c>
      <c r="I192" s="35">
        <v>0.9</v>
      </c>
      <c r="J192" s="32">
        <v>1.25</v>
      </c>
      <c r="K192" s="34">
        <v>0.3</v>
      </c>
      <c r="L192" s="69">
        <f t="shared" si="27"/>
        <v>202.5</v>
      </c>
      <c r="M192" s="69">
        <f t="shared" si="28"/>
        <v>236.92499999999998</v>
      </c>
      <c r="N192" s="63">
        <v>20</v>
      </c>
      <c r="O192" s="123">
        <f t="shared" si="29"/>
        <v>11.924999999999983</v>
      </c>
      <c r="P192" s="63">
        <v>205</v>
      </c>
    </row>
    <row r="193" spans="1:16" ht="57">
      <c r="A193" s="78">
        <v>171</v>
      </c>
      <c r="B193" s="90" t="s">
        <v>514</v>
      </c>
      <c r="C193" s="49" t="s">
        <v>521</v>
      </c>
      <c r="D193" s="49" t="s">
        <v>522</v>
      </c>
      <c r="E193" s="49" t="s">
        <v>523</v>
      </c>
      <c r="F193" s="36" t="s">
        <v>208</v>
      </c>
      <c r="G193" s="36">
        <v>590</v>
      </c>
      <c r="H193" s="83">
        <v>590</v>
      </c>
      <c r="I193" s="35">
        <v>1.5</v>
      </c>
      <c r="J193" s="32">
        <v>1.5</v>
      </c>
      <c r="K193" s="34">
        <v>0.3</v>
      </c>
      <c r="L193" s="69">
        <f t="shared" si="27"/>
        <v>265.5</v>
      </c>
      <c r="M193" s="69">
        <f t="shared" si="28"/>
        <v>310.63499999999999</v>
      </c>
      <c r="N193" s="63">
        <v>24</v>
      </c>
      <c r="O193" s="123">
        <f t="shared" si="29"/>
        <v>76.634999999999991</v>
      </c>
      <c r="P193" s="63">
        <v>210</v>
      </c>
    </row>
    <row r="194" spans="1:16" ht="57">
      <c r="A194" s="78">
        <v>172</v>
      </c>
      <c r="B194" s="90" t="s">
        <v>514</v>
      </c>
      <c r="C194" s="49" t="s">
        <v>524</v>
      </c>
      <c r="D194" s="49" t="s">
        <v>525</v>
      </c>
      <c r="E194" s="49" t="s">
        <v>526</v>
      </c>
      <c r="F194" s="63">
        <v>800</v>
      </c>
      <c r="G194" s="36" t="s">
        <v>208</v>
      </c>
      <c r="H194" s="83">
        <v>800</v>
      </c>
      <c r="I194" s="35">
        <v>0.7</v>
      </c>
      <c r="J194" s="32">
        <v>1.2</v>
      </c>
      <c r="K194" s="34">
        <v>0.3</v>
      </c>
      <c r="L194" s="69">
        <f t="shared" si="27"/>
        <v>168</v>
      </c>
      <c r="M194" s="69">
        <f t="shared" si="28"/>
        <v>196.56</v>
      </c>
      <c r="N194" s="63">
        <v>10</v>
      </c>
      <c r="O194" s="123">
        <v>40</v>
      </c>
      <c r="P194" s="123">
        <v>147</v>
      </c>
    </row>
    <row r="195" spans="1:16" ht="57">
      <c r="A195" s="78">
        <v>173</v>
      </c>
      <c r="B195" s="90" t="s">
        <v>514</v>
      </c>
      <c r="C195" s="49" t="s">
        <v>527</v>
      </c>
      <c r="D195" s="49" t="s">
        <v>528</v>
      </c>
      <c r="E195" s="49" t="s">
        <v>529</v>
      </c>
      <c r="F195" s="36" t="s">
        <v>208</v>
      </c>
      <c r="G195" s="36">
        <v>300</v>
      </c>
      <c r="H195" s="83">
        <v>300</v>
      </c>
      <c r="I195" s="35">
        <v>1.2</v>
      </c>
      <c r="J195" s="32">
        <v>1.5</v>
      </c>
      <c r="K195" s="34">
        <v>0.25</v>
      </c>
      <c r="L195" s="69">
        <f t="shared" si="27"/>
        <v>90</v>
      </c>
      <c r="M195" s="69">
        <f t="shared" si="28"/>
        <v>105.3</v>
      </c>
      <c r="N195" s="63">
        <v>10</v>
      </c>
      <c r="O195" s="123">
        <v>30</v>
      </c>
      <c r="P195" s="123">
        <f>M195-N195-O195</f>
        <v>65.3</v>
      </c>
    </row>
    <row r="196" spans="1:16" ht="42.75">
      <c r="A196" s="78">
        <v>174</v>
      </c>
      <c r="B196" s="90" t="s">
        <v>514</v>
      </c>
      <c r="C196" s="49" t="s">
        <v>530</v>
      </c>
      <c r="D196" s="49" t="s">
        <v>531</v>
      </c>
      <c r="E196" s="49" t="s">
        <v>529</v>
      </c>
      <c r="F196" s="36" t="s">
        <v>208</v>
      </c>
      <c r="G196" s="36">
        <v>300</v>
      </c>
      <c r="H196" s="83">
        <v>300</v>
      </c>
      <c r="I196" s="35">
        <v>1.2</v>
      </c>
      <c r="J196" s="32">
        <v>1.5</v>
      </c>
      <c r="K196" s="34">
        <v>0.25</v>
      </c>
      <c r="L196" s="69">
        <f t="shared" si="27"/>
        <v>90</v>
      </c>
      <c r="M196" s="69">
        <f t="shared" si="28"/>
        <v>105.3</v>
      </c>
      <c r="N196" s="63">
        <v>20</v>
      </c>
      <c r="O196" s="123">
        <v>15</v>
      </c>
      <c r="P196" s="123">
        <f>M196-N196-O196</f>
        <v>70.3</v>
      </c>
    </row>
    <row r="197" spans="1:16" ht="28.5">
      <c r="A197" s="78">
        <v>175</v>
      </c>
      <c r="B197" s="90" t="s">
        <v>532</v>
      </c>
      <c r="C197" s="49" t="s">
        <v>533</v>
      </c>
      <c r="D197" s="49" t="s">
        <v>534</v>
      </c>
      <c r="E197" s="49" t="s">
        <v>535</v>
      </c>
      <c r="F197" s="63">
        <v>600</v>
      </c>
      <c r="G197" s="36" t="s">
        <v>208</v>
      </c>
      <c r="H197" s="83">
        <v>600</v>
      </c>
      <c r="I197" s="35">
        <v>1.2</v>
      </c>
      <c r="J197" s="32">
        <v>1.5</v>
      </c>
      <c r="K197" s="34">
        <v>0.34</v>
      </c>
      <c r="L197" s="69">
        <f t="shared" si="27"/>
        <v>244.8</v>
      </c>
      <c r="M197" s="69">
        <f t="shared" si="28"/>
        <v>286.416</v>
      </c>
      <c r="N197" s="63">
        <v>24</v>
      </c>
      <c r="O197" s="123">
        <f t="shared" si="29"/>
        <v>20.415999999999997</v>
      </c>
      <c r="P197" s="63">
        <v>242</v>
      </c>
    </row>
    <row r="198" spans="1:16" ht="57">
      <c r="A198" s="78">
        <v>176</v>
      </c>
      <c r="B198" s="90" t="s">
        <v>532</v>
      </c>
      <c r="C198" s="49" t="s">
        <v>536</v>
      </c>
      <c r="D198" s="49" t="s">
        <v>534</v>
      </c>
      <c r="E198" s="49" t="s">
        <v>537</v>
      </c>
      <c r="F198" s="63">
        <v>814</v>
      </c>
      <c r="G198" s="36" t="s">
        <v>208</v>
      </c>
      <c r="H198" s="83">
        <v>814</v>
      </c>
      <c r="I198" s="35">
        <v>1.2</v>
      </c>
      <c r="J198" s="32">
        <v>1.6</v>
      </c>
      <c r="K198" s="34">
        <v>0.34</v>
      </c>
      <c r="L198" s="69">
        <f t="shared" si="27"/>
        <v>332.11200000000002</v>
      </c>
      <c r="M198" s="69">
        <f t="shared" si="28"/>
        <v>388.57103999999998</v>
      </c>
      <c r="N198" s="63">
        <v>35</v>
      </c>
      <c r="O198" s="123">
        <f t="shared" si="29"/>
        <v>3.5710399999999822</v>
      </c>
      <c r="P198" s="63">
        <v>350</v>
      </c>
    </row>
    <row r="199" spans="1:16" ht="42.75">
      <c r="A199" s="78">
        <v>177</v>
      </c>
      <c r="B199" s="90" t="s">
        <v>532</v>
      </c>
      <c r="C199" s="49" t="s">
        <v>538</v>
      </c>
      <c r="D199" s="49" t="s">
        <v>539</v>
      </c>
      <c r="E199" s="49" t="s">
        <v>540</v>
      </c>
      <c r="F199" s="63">
        <v>615</v>
      </c>
      <c r="G199" s="36" t="s">
        <v>208</v>
      </c>
      <c r="H199" s="83">
        <v>615</v>
      </c>
      <c r="I199" s="35">
        <v>0.6</v>
      </c>
      <c r="J199" s="32">
        <v>1.25</v>
      </c>
      <c r="K199" s="34">
        <v>0.34</v>
      </c>
      <c r="L199" s="69">
        <f t="shared" si="27"/>
        <v>125.46000000000001</v>
      </c>
      <c r="M199" s="69">
        <f t="shared" si="28"/>
        <v>146.78819999999999</v>
      </c>
      <c r="N199" s="63">
        <v>10</v>
      </c>
      <c r="O199" s="123">
        <f t="shared" si="29"/>
        <v>16.788199999999989</v>
      </c>
      <c r="P199" s="63">
        <v>120</v>
      </c>
    </row>
    <row r="200" spans="1:16" ht="42.75">
      <c r="A200" s="78">
        <v>178</v>
      </c>
      <c r="B200" s="90" t="s">
        <v>532</v>
      </c>
      <c r="C200" s="49" t="s">
        <v>541</v>
      </c>
      <c r="D200" s="49" t="s">
        <v>539</v>
      </c>
      <c r="E200" s="49" t="s">
        <v>542</v>
      </c>
      <c r="F200" s="63">
        <v>615</v>
      </c>
      <c r="G200" s="36" t="s">
        <v>208</v>
      </c>
      <c r="H200" s="32">
        <v>615</v>
      </c>
      <c r="I200" s="127">
        <v>0.6</v>
      </c>
      <c r="J200" s="32">
        <v>1.25</v>
      </c>
      <c r="K200" s="34">
        <v>0.36</v>
      </c>
      <c r="L200" s="69">
        <f t="shared" si="27"/>
        <v>132.84</v>
      </c>
      <c r="M200" s="69">
        <f t="shared" si="28"/>
        <v>155.4228</v>
      </c>
      <c r="N200" s="63">
        <v>15</v>
      </c>
      <c r="O200" s="123">
        <f t="shared" si="29"/>
        <v>20.422799999999995</v>
      </c>
      <c r="P200" s="63">
        <v>120</v>
      </c>
    </row>
    <row r="201" spans="1:16" s="85" customFormat="1" ht="15">
      <c r="A201" s="80"/>
      <c r="B201" s="80"/>
      <c r="C201" s="89"/>
      <c r="D201" s="89"/>
      <c r="E201" s="89"/>
      <c r="F201" s="128"/>
      <c r="G201" s="129"/>
      <c r="H201" s="129">
        <f>SUM(H169:H200)</f>
        <v>22300</v>
      </c>
      <c r="I201" s="86"/>
      <c r="J201" s="86"/>
      <c r="K201" s="86"/>
      <c r="L201" s="129"/>
      <c r="M201" s="50">
        <f>SUM(M169:M200)</f>
        <v>9971.1298439999973</v>
      </c>
      <c r="N201" s="129">
        <f>SUM(N169:N200)</f>
        <v>1072</v>
      </c>
      <c r="O201" s="129">
        <f>SUM(O169:O200)</f>
        <v>1366.2239399999999</v>
      </c>
      <c r="P201" s="129">
        <f>SUM(P169:P200)</f>
        <v>7533.2999040000004</v>
      </c>
    </row>
    <row r="202" spans="1:16" ht="18">
      <c r="A202" s="165" t="s">
        <v>671</v>
      </c>
      <c r="B202" s="166"/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7"/>
    </row>
    <row r="203" spans="1:16" ht="42.75">
      <c r="A203" s="116">
        <v>179</v>
      </c>
      <c r="B203" s="1" t="s">
        <v>206</v>
      </c>
      <c r="C203" s="46" t="s">
        <v>696</v>
      </c>
      <c r="D203" s="46" t="s">
        <v>207</v>
      </c>
      <c r="E203" s="46" t="s">
        <v>697</v>
      </c>
      <c r="F203" s="63">
        <v>740</v>
      </c>
      <c r="G203" s="63" t="s">
        <v>208</v>
      </c>
      <c r="H203" s="63">
        <v>740</v>
      </c>
      <c r="I203" s="63">
        <v>0.9</v>
      </c>
      <c r="J203" s="63">
        <v>1.5</v>
      </c>
      <c r="K203" s="63">
        <v>0.1</v>
      </c>
      <c r="L203" s="63">
        <f t="shared" ref="L203:L209" si="30">H203*I203*K203</f>
        <v>66.600000000000009</v>
      </c>
      <c r="M203" s="123">
        <f t="shared" ref="M203:M209" si="31">L203*1.18</f>
        <v>78.588000000000008</v>
      </c>
      <c r="N203" s="123">
        <f t="shared" ref="N203:N213" si="32">L203*0.2</f>
        <v>13.320000000000002</v>
      </c>
      <c r="O203" s="123">
        <v>38</v>
      </c>
      <c r="P203" s="123">
        <f t="shared" ref="P203:P209" si="33">M203-N203-O203</f>
        <v>27.268000000000001</v>
      </c>
    </row>
    <row r="204" spans="1:16" ht="57">
      <c r="A204" s="116">
        <v>180</v>
      </c>
      <c r="B204" s="1" t="s">
        <v>209</v>
      </c>
      <c r="C204" s="46" t="s">
        <v>698</v>
      </c>
      <c r="D204" s="46" t="s">
        <v>210</v>
      </c>
      <c r="E204" s="46" t="s">
        <v>699</v>
      </c>
      <c r="F204" s="63">
        <v>577</v>
      </c>
      <c r="G204" s="63" t="s">
        <v>208</v>
      </c>
      <c r="H204" s="63">
        <v>577</v>
      </c>
      <c r="I204" s="63">
        <v>6</v>
      </c>
      <c r="J204" s="63">
        <v>1.8</v>
      </c>
      <c r="K204" s="63">
        <v>0.35</v>
      </c>
      <c r="L204" s="63">
        <f t="shared" si="30"/>
        <v>1211.6999999999998</v>
      </c>
      <c r="M204" s="123">
        <f t="shared" si="31"/>
        <v>1429.8059999999998</v>
      </c>
      <c r="N204" s="123">
        <f t="shared" si="32"/>
        <v>242.33999999999997</v>
      </c>
      <c r="O204" s="123">
        <f>0.3*L204</f>
        <v>363.50999999999993</v>
      </c>
      <c r="P204" s="123">
        <f t="shared" si="33"/>
        <v>823.9559999999999</v>
      </c>
    </row>
    <row r="205" spans="1:16" ht="36" customHeight="1">
      <c r="A205" s="116">
        <v>181</v>
      </c>
      <c r="B205" s="1" t="s">
        <v>209</v>
      </c>
      <c r="C205" s="46" t="s">
        <v>211</v>
      </c>
      <c r="D205" s="46" t="s">
        <v>212</v>
      </c>
      <c r="E205" s="46" t="s">
        <v>213</v>
      </c>
      <c r="F205" s="63">
        <v>400</v>
      </c>
      <c r="G205" s="63">
        <v>0</v>
      </c>
      <c r="H205" s="63">
        <v>400</v>
      </c>
      <c r="I205" s="63">
        <v>0.6</v>
      </c>
      <c r="J205" s="63">
        <v>1.5</v>
      </c>
      <c r="K205" s="63">
        <v>0.15</v>
      </c>
      <c r="L205" s="63">
        <f t="shared" si="30"/>
        <v>36</v>
      </c>
      <c r="M205" s="123">
        <f t="shared" si="31"/>
        <v>42.48</v>
      </c>
      <c r="N205" s="123">
        <f t="shared" si="32"/>
        <v>7.2</v>
      </c>
      <c r="O205" s="123">
        <f>0.3*L205</f>
        <v>10.799999999999999</v>
      </c>
      <c r="P205" s="123">
        <f t="shared" si="33"/>
        <v>24.479999999999997</v>
      </c>
    </row>
    <row r="206" spans="1:16" ht="42.75">
      <c r="A206" s="116">
        <v>182</v>
      </c>
      <c r="B206" s="1" t="s">
        <v>214</v>
      </c>
      <c r="C206" s="46" t="s">
        <v>215</v>
      </c>
      <c r="D206" s="46" t="s">
        <v>216</v>
      </c>
      <c r="E206" s="46" t="s">
        <v>217</v>
      </c>
      <c r="F206" s="63">
        <v>30</v>
      </c>
      <c r="G206" s="63" t="s">
        <v>208</v>
      </c>
      <c r="H206" s="63">
        <v>30</v>
      </c>
      <c r="I206" s="63">
        <v>4.2</v>
      </c>
      <c r="J206" s="63">
        <v>3.6</v>
      </c>
      <c r="K206" s="63">
        <v>0.4</v>
      </c>
      <c r="L206" s="63">
        <f t="shared" si="30"/>
        <v>50.400000000000006</v>
      </c>
      <c r="M206" s="123">
        <f t="shared" si="31"/>
        <v>59.472000000000001</v>
      </c>
      <c r="N206" s="123">
        <f t="shared" si="32"/>
        <v>10.080000000000002</v>
      </c>
      <c r="O206" s="123">
        <f>0.3*L206</f>
        <v>15.120000000000001</v>
      </c>
      <c r="P206" s="123">
        <f t="shared" si="33"/>
        <v>34.271999999999991</v>
      </c>
    </row>
    <row r="207" spans="1:16" ht="42.75">
      <c r="A207" s="116">
        <v>183</v>
      </c>
      <c r="B207" s="1" t="s">
        <v>214</v>
      </c>
      <c r="C207" s="46" t="s">
        <v>218</v>
      </c>
      <c r="D207" s="46" t="s">
        <v>219</v>
      </c>
      <c r="E207" s="46" t="s">
        <v>220</v>
      </c>
      <c r="F207" s="63" t="s">
        <v>208</v>
      </c>
      <c r="G207" s="63">
        <v>270</v>
      </c>
      <c r="H207" s="63">
        <v>270</v>
      </c>
      <c r="I207" s="63">
        <v>0.6</v>
      </c>
      <c r="J207" s="63">
        <v>1.2</v>
      </c>
      <c r="K207" s="63">
        <v>0.1</v>
      </c>
      <c r="L207" s="63">
        <f t="shared" si="30"/>
        <v>16.2</v>
      </c>
      <c r="M207" s="123">
        <f t="shared" si="31"/>
        <v>19.116</v>
      </c>
      <c r="N207" s="123">
        <f t="shared" si="32"/>
        <v>3.24</v>
      </c>
      <c r="O207" s="123">
        <f t="shared" ref="O207:O213" si="34">0.3*L207</f>
        <v>4.8599999999999994</v>
      </c>
      <c r="P207" s="123">
        <f t="shared" si="33"/>
        <v>11.016</v>
      </c>
    </row>
    <row r="208" spans="1:16" ht="71.25">
      <c r="A208" s="116">
        <v>184</v>
      </c>
      <c r="B208" s="1" t="s">
        <v>214</v>
      </c>
      <c r="C208" s="46" t="s">
        <v>221</v>
      </c>
      <c r="D208" s="46" t="s">
        <v>222</v>
      </c>
      <c r="E208" s="46" t="s">
        <v>223</v>
      </c>
      <c r="F208" s="63" t="s">
        <v>208</v>
      </c>
      <c r="G208" s="63">
        <v>400</v>
      </c>
      <c r="H208" s="63">
        <v>400</v>
      </c>
      <c r="I208" s="63">
        <v>1.2</v>
      </c>
      <c r="J208" s="63">
        <v>1.8</v>
      </c>
      <c r="K208" s="63">
        <v>0.1</v>
      </c>
      <c r="L208" s="63">
        <f t="shared" si="30"/>
        <v>48</v>
      </c>
      <c r="M208" s="123">
        <f t="shared" si="31"/>
        <v>56.64</v>
      </c>
      <c r="N208" s="123">
        <f t="shared" si="32"/>
        <v>9.6000000000000014</v>
      </c>
      <c r="O208" s="123">
        <f t="shared" si="34"/>
        <v>14.399999999999999</v>
      </c>
      <c r="P208" s="123">
        <f t="shared" si="33"/>
        <v>32.64</v>
      </c>
    </row>
    <row r="209" spans="1:16" ht="57">
      <c r="A209" s="116">
        <v>185</v>
      </c>
      <c r="B209" s="1" t="s">
        <v>214</v>
      </c>
      <c r="C209" s="46" t="s">
        <v>224</v>
      </c>
      <c r="D209" s="46" t="s">
        <v>225</v>
      </c>
      <c r="E209" s="46" t="s">
        <v>226</v>
      </c>
      <c r="F209" s="63" t="s">
        <v>208</v>
      </c>
      <c r="G209" s="63">
        <v>190</v>
      </c>
      <c r="H209" s="63">
        <v>190</v>
      </c>
      <c r="I209" s="63">
        <v>1.3</v>
      </c>
      <c r="J209" s="63">
        <v>1.8</v>
      </c>
      <c r="K209" s="63">
        <v>0.12</v>
      </c>
      <c r="L209" s="63">
        <f t="shared" si="30"/>
        <v>29.64</v>
      </c>
      <c r="M209" s="123">
        <f t="shared" si="31"/>
        <v>34.975200000000001</v>
      </c>
      <c r="N209" s="123">
        <f t="shared" si="32"/>
        <v>5.9280000000000008</v>
      </c>
      <c r="O209" s="123">
        <f t="shared" si="34"/>
        <v>8.8919999999999995</v>
      </c>
      <c r="P209" s="123">
        <f t="shared" si="33"/>
        <v>20.155200000000001</v>
      </c>
    </row>
    <row r="210" spans="1:16" ht="71.25">
      <c r="A210" s="116">
        <v>186</v>
      </c>
      <c r="B210" s="1" t="s">
        <v>227</v>
      </c>
      <c r="C210" s="46" t="s">
        <v>228</v>
      </c>
      <c r="D210" s="46" t="s">
        <v>229</v>
      </c>
      <c r="E210" s="46" t="s">
        <v>230</v>
      </c>
      <c r="F210" s="63">
        <v>460</v>
      </c>
      <c r="G210" s="63" t="s">
        <v>208</v>
      </c>
      <c r="H210" s="63">
        <v>460</v>
      </c>
      <c r="I210" s="63">
        <v>1.9</v>
      </c>
      <c r="J210" s="63">
        <v>2.1</v>
      </c>
      <c r="K210" s="63">
        <v>0.15</v>
      </c>
      <c r="L210" s="63">
        <f t="shared" ref="L210:L215" si="35">H210*I210*K210</f>
        <v>131.1</v>
      </c>
      <c r="M210" s="123">
        <f t="shared" ref="M210:M215" si="36">L210*1.18</f>
        <v>154.69799999999998</v>
      </c>
      <c r="N210" s="123">
        <f t="shared" si="32"/>
        <v>26.22</v>
      </c>
      <c r="O210" s="123">
        <f>0.3*L210</f>
        <v>39.33</v>
      </c>
      <c r="P210" s="123">
        <f t="shared" ref="P210:P215" si="37">M210-N210-O210</f>
        <v>89.147999999999982</v>
      </c>
    </row>
    <row r="211" spans="1:16" ht="57">
      <c r="A211" s="116">
        <v>187</v>
      </c>
      <c r="B211" s="1" t="s">
        <v>227</v>
      </c>
      <c r="C211" s="46" t="s">
        <v>231</v>
      </c>
      <c r="D211" s="46" t="s">
        <v>232</v>
      </c>
      <c r="E211" s="46" t="s">
        <v>233</v>
      </c>
      <c r="F211" s="63" t="s">
        <v>208</v>
      </c>
      <c r="G211" s="63">
        <v>310</v>
      </c>
      <c r="H211" s="63">
        <v>310</v>
      </c>
      <c r="I211" s="63">
        <v>1.5</v>
      </c>
      <c r="J211" s="63">
        <v>1.6</v>
      </c>
      <c r="K211" s="63">
        <v>0.15</v>
      </c>
      <c r="L211" s="63">
        <f t="shared" si="35"/>
        <v>69.75</v>
      </c>
      <c r="M211" s="123">
        <f t="shared" si="36"/>
        <v>82.304999999999993</v>
      </c>
      <c r="N211" s="123">
        <f t="shared" si="32"/>
        <v>13.950000000000001</v>
      </c>
      <c r="O211" s="123">
        <f>1.5*N211</f>
        <v>20.925000000000001</v>
      </c>
      <c r="P211" s="123">
        <f t="shared" si="37"/>
        <v>47.429999999999993</v>
      </c>
    </row>
    <row r="212" spans="1:16" ht="57">
      <c r="A212" s="116">
        <v>188</v>
      </c>
      <c r="B212" s="1" t="s">
        <v>227</v>
      </c>
      <c r="C212" s="46" t="s">
        <v>234</v>
      </c>
      <c r="D212" s="46" t="s">
        <v>235</v>
      </c>
      <c r="E212" s="46" t="s">
        <v>236</v>
      </c>
      <c r="F212" s="63" t="s">
        <v>208</v>
      </c>
      <c r="G212" s="63">
        <v>700</v>
      </c>
      <c r="H212" s="63">
        <v>700</v>
      </c>
      <c r="I212" s="63">
        <v>1.2</v>
      </c>
      <c r="J212" s="63">
        <v>0.6</v>
      </c>
      <c r="K212" s="63">
        <v>0.1</v>
      </c>
      <c r="L212" s="63">
        <f t="shared" si="35"/>
        <v>84</v>
      </c>
      <c r="M212" s="123">
        <f t="shared" si="36"/>
        <v>99.11999999999999</v>
      </c>
      <c r="N212" s="123">
        <f t="shared" si="32"/>
        <v>16.8</v>
      </c>
      <c r="O212" s="123">
        <f>0.3*L212</f>
        <v>25.2</v>
      </c>
      <c r="P212" s="123">
        <f t="shared" si="37"/>
        <v>57.11999999999999</v>
      </c>
    </row>
    <row r="213" spans="1:16" ht="99.75">
      <c r="A213" s="116">
        <v>189</v>
      </c>
      <c r="B213" s="1" t="s">
        <v>227</v>
      </c>
      <c r="C213" s="46" t="s">
        <v>237</v>
      </c>
      <c r="D213" s="46" t="s">
        <v>238</v>
      </c>
      <c r="E213" s="46" t="s">
        <v>239</v>
      </c>
      <c r="F213" s="63" t="s">
        <v>208</v>
      </c>
      <c r="G213" s="63">
        <v>675</v>
      </c>
      <c r="H213" s="63">
        <v>675</v>
      </c>
      <c r="I213" s="63">
        <v>0.75</v>
      </c>
      <c r="J213" s="63">
        <v>1.5</v>
      </c>
      <c r="K213" s="63">
        <v>0.15</v>
      </c>
      <c r="L213" s="63">
        <f t="shared" si="35"/>
        <v>75.9375</v>
      </c>
      <c r="M213" s="123">
        <f t="shared" si="36"/>
        <v>89.606249999999989</v>
      </c>
      <c r="N213" s="123">
        <f t="shared" si="32"/>
        <v>15.1875</v>
      </c>
      <c r="O213" s="123">
        <f t="shared" si="34"/>
        <v>22.78125</v>
      </c>
      <c r="P213" s="123">
        <f t="shared" si="37"/>
        <v>51.637499999999989</v>
      </c>
    </row>
    <row r="214" spans="1:16" ht="71.25">
      <c r="A214" s="116">
        <v>190</v>
      </c>
      <c r="B214" s="1" t="s">
        <v>227</v>
      </c>
      <c r="C214" s="46" t="s">
        <v>240</v>
      </c>
      <c r="D214" s="46" t="s">
        <v>241</v>
      </c>
      <c r="E214" s="46" t="s">
        <v>242</v>
      </c>
      <c r="F214" s="63">
        <v>130</v>
      </c>
      <c r="G214" s="63" t="s">
        <v>208</v>
      </c>
      <c r="H214" s="63">
        <v>130</v>
      </c>
      <c r="I214" s="63">
        <v>1</v>
      </c>
      <c r="J214" s="63">
        <v>1.43</v>
      </c>
      <c r="K214" s="63">
        <v>0.15</v>
      </c>
      <c r="L214" s="63">
        <f t="shared" si="35"/>
        <v>19.5</v>
      </c>
      <c r="M214" s="123">
        <f t="shared" si="36"/>
        <v>23.009999999999998</v>
      </c>
      <c r="N214" s="123">
        <v>2</v>
      </c>
      <c r="O214" s="123">
        <v>2</v>
      </c>
      <c r="P214" s="123">
        <f t="shared" si="37"/>
        <v>19.009999999999998</v>
      </c>
    </row>
    <row r="215" spans="1:16" ht="57">
      <c r="A215" s="116">
        <v>191</v>
      </c>
      <c r="B215" s="1" t="s">
        <v>227</v>
      </c>
      <c r="C215" s="46" t="s">
        <v>243</v>
      </c>
      <c r="D215" s="46" t="s">
        <v>244</v>
      </c>
      <c r="E215" s="46" t="s">
        <v>245</v>
      </c>
      <c r="F215" s="63">
        <v>155</v>
      </c>
      <c r="G215" s="63" t="s">
        <v>208</v>
      </c>
      <c r="H215" s="63">
        <v>155</v>
      </c>
      <c r="I215" s="63">
        <v>0.8</v>
      </c>
      <c r="J215" s="63">
        <v>1.1499999999999999</v>
      </c>
      <c r="K215" s="63">
        <v>0.2</v>
      </c>
      <c r="L215" s="63">
        <f t="shared" si="35"/>
        <v>24.8</v>
      </c>
      <c r="M215" s="123">
        <f t="shared" si="36"/>
        <v>29.263999999999999</v>
      </c>
      <c r="N215" s="123">
        <v>5</v>
      </c>
      <c r="O215" s="123">
        <v>8</v>
      </c>
      <c r="P215" s="123">
        <f t="shared" si="37"/>
        <v>16.263999999999999</v>
      </c>
    </row>
    <row r="216" spans="1:16" ht="71.25">
      <c r="A216" s="116">
        <v>192</v>
      </c>
      <c r="B216" s="1" t="s">
        <v>246</v>
      </c>
      <c r="C216" s="46" t="s">
        <v>247</v>
      </c>
      <c r="D216" s="46" t="s">
        <v>248</v>
      </c>
      <c r="E216" s="46" t="s">
        <v>249</v>
      </c>
      <c r="F216" s="63" t="s">
        <v>208</v>
      </c>
      <c r="G216" s="63">
        <v>490</v>
      </c>
      <c r="H216" s="63">
        <v>490</v>
      </c>
      <c r="I216" s="63">
        <v>0.65</v>
      </c>
      <c r="J216" s="63">
        <v>1.8</v>
      </c>
      <c r="K216" s="63">
        <v>0.15</v>
      </c>
      <c r="L216" s="63">
        <v>58</v>
      </c>
      <c r="M216" s="123">
        <f t="shared" ref="M216:M226" si="38">L216*1.18</f>
        <v>68.44</v>
      </c>
      <c r="N216" s="123">
        <v>12</v>
      </c>
      <c r="O216" s="123">
        <v>17</v>
      </c>
      <c r="P216" s="123">
        <f t="shared" ref="P216:P226" si="39">M216-N216-O216</f>
        <v>39.44</v>
      </c>
    </row>
    <row r="217" spans="1:16" ht="57">
      <c r="A217" s="116">
        <v>193</v>
      </c>
      <c r="B217" s="1" t="s">
        <v>246</v>
      </c>
      <c r="C217" s="46" t="s">
        <v>700</v>
      </c>
      <c r="D217" s="46" t="s">
        <v>250</v>
      </c>
      <c r="E217" s="46" t="s">
        <v>701</v>
      </c>
      <c r="F217" s="63">
        <v>335</v>
      </c>
      <c r="G217" s="63" t="s">
        <v>208</v>
      </c>
      <c r="H217" s="63">
        <v>335</v>
      </c>
      <c r="I217" s="63">
        <v>0.6</v>
      </c>
      <c r="J217" s="63">
        <v>1.2</v>
      </c>
      <c r="K217" s="63">
        <v>0.15</v>
      </c>
      <c r="L217" s="63">
        <f>H217*I217*K217</f>
        <v>30.15</v>
      </c>
      <c r="M217" s="123">
        <f t="shared" si="38"/>
        <v>35.576999999999998</v>
      </c>
      <c r="N217" s="123">
        <v>7</v>
      </c>
      <c r="O217" s="123">
        <v>10</v>
      </c>
      <c r="P217" s="123">
        <f t="shared" si="39"/>
        <v>18.576999999999998</v>
      </c>
    </row>
    <row r="218" spans="1:16" ht="57">
      <c r="A218" s="116">
        <v>194</v>
      </c>
      <c r="B218" s="1" t="s">
        <v>246</v>
      </c>
      <c r="C218" s="46" t="s">
        <v>702</v>
      </c>
      <c r="D218" s="46" t="s">
        <v>703</v>
      </c>
      <c r="E218" s="46" t="s">
        <v>251</v>
      </c>
      <c r="F218" s="63">
        <v>380</v>
      </c>
      <c r="G218" s="63" t="s">
        <v>208</v>
      </c>
      <c r="H218" s="63">
        <v>380</v>
      </c>
      <c r="I218" s="63">
        <v>1</v>
      </c>
      <c r="J218" s="63">
        <v>1.8</v>
      </c>
      <c r="K218" s="63">
        <v>0.15</v>
      </c>
      <c r="L218" s="63">
        <v>105</v>
      </c>
      <c r="M218" s="123">
        <f t="shared" si="38"/>
        <v>123.89999999999999</v>
      </c>
      <c r="N218" s="123">
        <f>L218*0.2</f>
        <v>21</v>
      </c>
      <c r="O218" s="123">
        <f>0.3*L218</f>
        <v>31.5</v>
      </c>
      <c r="P218" s="123">
        <f t="shared" si="39"/>
        <v>71.399999999999991</v>
      </c>
    </row>
    <row r="219" spans="1:16" ht="42.75">
      <c r="A219" s="116">
        <v>195</v>
      </c>
      <c r="B219" s="1" t="s">
        <v>246</v>
      </c>
      <c r="C219" s="46" t="s">
        <v>704</v>
      </c>
      <c r="D219" s="46" t="s">
        <v>705</v>
      </c>
      <c r="E219" s="46" t="s">
        <v>706</v>
      </c>
      <c r="F219" s="63">
        <v>344</v>
      </c>
      <c r="G219" s="63" t="s">
        <v>208</v>
      </c>
      <c r="H219" s="63">
        <v>344</v>
      </c>
      <c r="I219" s="63">
        <v>0.76</v>
      </c>
      <c r="J219" s="63">
        <v>2.44</v>
      </c>
      <c r="K219" s="63">
        <v>0.15</v>
      </c>
      <c r="L219" s="63">
        <f t="shared" ref="L219:L226" si="40">H219*I219*K219</f>
        <v>39.216000000000001</v>
      </c>
      <c r="M219" s="123">
        <f t="shared" si="38"/>
        <v>46.274879999999996</v>
      </c>
      <c r="N219" s="123">
        <v>8</v>
      </c>
      <c r="O219" s="123">
        <v>11</v>
      </c>
      <c r="P219" s="123">
        <f t="shared" si="39"/>
        <v>27.274879999999996</v>
      </c>
    </row>
    <row r="220" spans="1:16" ht="57">
      <c r="A220" s="116">
        <v>196</v>
      </c>
      <c r="B220" s="1" t="s">
        <v>252</v>
      </c>
      <c r="C220" s="46" t="s">
        <v>707</v>
      </c>
      <c r="D220" s="46" t="s">
        <v>708</v>
      </c>
      <c r="E220" s="46" t="s">
        <v>709</v>
      </c>
      <c r="F220" s="63">
        <v>340</v>
      </c>
      <c r="G220" s="63" t="s">
        <v>208</v>
      </c>
      <c r="H220" s="63">
        <v>340</v>
      </c>
      <c r="I220" s="63">
        <v>0.6</v>
      </c>
      <c r="J220" s="63">
        <v>1.2</v>
      </c>
      <c r="K220" s="63">
        <v>0.2</v>
      </c>
      <c r="L220" s="63">
        <f t="shared" si="40"/>
        <v>40.800000000000004</v>
      </c>
      <c r="M220" s="123">
        <f t="shared" si="38"/>
        <v>48.144000000000005</v>
      </c>
      <c r="N220" s="123">
        <v>6</v>
      </c>
      <c r="O220" s="123">
        <v>9</v>
      </c>
      <c r="P220" s="123">
        <f t="shared" si="39"/>
        <v>33.144000000000005</v>
      </c>
    </row>
    <row r="221" spans="1:16" ht="42.75">
      <c r="A221" s="116">
        <v>197</v>
      </c>
      <c r="B221" s="1" t="s">
        <v>253</v>
      </c>
      <c r="C221" s="46" t="s">
        <v>254</v>
      </c>
      <c r="D221" s="46" t="s">
        <v>219</v>
      </c>
      <c r="E221" s="46" t="s">
        <v>255</v>
      </c>
      <c r="F221" s="63">
        <v>100</v>
      </c>
      <c r="G221" s="63" t="s">
        <v>208</v>
      </c>
      <c r="H221" s="63">
        <v>100</v>
      </c>
      <c r="I221" s="63">
        <v>6</v>
      </c>
      <c r="J221" s="63">
        <v>3.6</v>
      </c>
      <c r="K221" s="63">
        <v>0.3</v>
      </c>
      <c r="L221" s="63">
        <f t="shared" si="40"/>
        <v>180</v>
      </c>
      <c r="M221" s="123">
        <f t="shared" si="38"/>
        <v>212.39999999999998</v>
      </c>
      <c r="N221" s="123">
        <f>L221*0.2</f>
        <v>36</v>
      </c>
      <c r="O221" s="123">
        <f>0.3*L221</f>
        <v>54</v>
      </c>
      <c r="P221" s="123">
        <f t="shared" si="39"/>
        <v>122.39999999999998</v>
      </c>
    </row>
    <row r="222" spans="1:16" ht="42.75">
      <c r="A222" s="116">
        <v>198</v>
      </c>
      <c r="B222" s="1" t="s">
        <v>256</v>
      </c>
      <c r="C222" s="46" t="s">
        <v>257</v>
      </c>
      <c r="D222" s="46" t="s">
        <v>255</v>
      </c>
      <c r="E222" s="46" t="s">
        <v>258</v>
      </c>
      <c r="F222" s="63">
        <v>40</v>
      </c>
      <c r="G222" s="63" t="s">
        <v>208</v>
      </c>
      <c r="H222" s="63">
        <v>40</v>
      </c>
      <c r="I222" s="63">
        <v>6</v>
      </c>
      <c r="J222" s="63">
        <v>4.5</v>
      </c>
      <c r="K222" s="63">
        <v>0.3</v>
      </c>
      <c r="L222" s="63">
        <f t="shared" si="40"/>
        <v>72</v>
      </c>
      <c r="M222" s="123">
        <f t="shared" si="38"/>
        <v>84.96</v>
      </c>
      <c r="N222" s="123">
        <f>L222*0.2</f>
        <v>14.4</v>
      </c>
      <c r="O222" s="123">
        <f>M222*0.2</f>
        <v>16.992000000000001</v>
      </c>
      <c r="P222" s="123">
        <f t="shared" si="39"/>
        <v>53.567999999999984</v>
      </c>
    </row>
    <row r="223" spans="1:16" ht="57">
      <c r="A223" s="116">
        <v>199</v>
      </c>
      <c r="B223" s="1" t="s">
        <v>256</v>
      </c>
      <c r="C223" s="46" t="s">
        <v>259</v>
      </c>
      <c r="D223" s="46" t="s">
        <v>260</v>
      </c>
      <c r="E223" s="46" t="s">
        <v>261</v>
      </c>
      <c r="F223" s="63">
        <v>285</v>
      </c>
      <c r="G223" s="63" t="s">
        <v>208</v>
      </c>
      <c r="H223" s="63">
        <v>285</v>
      </c>
      <c r="I223" s="63">
        <v>0.7</v>
      </c>
      <c r="J223" s="63">
        <v>1.2</v>
      </c>
      <c r="K223" s="63">
        <v>0.12</v>
      </c>
      <c r="L223" s="63">
        <f t="shared" si="40"/>
        <v>23.939999999999998</v>
      </c>
      <c r="M223" s="123">
        <f t="shared" si="38"/>
        <v>28.249199999999995</v>
      </c>
      <c r="N223" s="123">
        <v>5</v>
      </c>
      <c r="O223" s="123">
        <v>8</v>
      </c>
      <c r="P223" s="123">
        <f t="shared" si="39"/>
        <v>15.249199999999995</v>
      </c>
    </row>
    <row r="224" spans="1:16" ht="57">
      <c r="A224" s="116">
        <v>200</v>
      </c>
      <c r="B224" s="1" t="s">
        <v>256</v>
      </c>
      <c r="C224" s="46" t="s">
        <v>262</v>
      </c>
      <c r="D224" s="46" t="s">
        <v>263</v>
      </c>
      <c r="E224" s="46" t="s">
        <v>264</v>
      </c>
      <c r="F224" s="63">
        <v>180</v>
      </c>
      <c r="G224" s="63" t="s">
        <v>208</v>
      </c>
      <c r="H224" s="63">
        <v>180</v>
      </c>
      <c r="I224" s="63">
        <v>0.5</v>
      </c>
      <c r="J224" s="63">
        <v>1.2</v>
      </c>
      <c r="K224" s="63">
        <v>0.15</v>
      </c>
      <c r="L224" s="63">
        <f t="shared" si="40"/>
        <v>13.5</v>
      </c>
      <c r="M224" s="123">
        <f t="shared" si="38"/>
        <v>15.93</v>
      </c>
      <c r="N224" s="123">
        <v>3</v>
      </c>
      <c r="O224" s="123">
        <v>5</v>
      </c>
      <c r="P224" s="123">
        <f t="shared" si="39"/>
        <v>7.93</v>
      </c>
    </row>
    <row r="225" spans="1:16" ht="57">
      <c r="A225" s="116">
        <v>201</v>
      </c>
      <c r="B225" s="1" t="s">
        <v>256</v>
      </c>
      <c r="C225" s="46" t="s">
        <v>265</v>
      </c>
      <c r="D225" s="46" t="s">
        <v>266</v>
      </c>
      <c r="E225" s="46" t="s">
        <v>267</v>
      </c>
      <c r="F225" s="63">
        <v>180</v>
      </c>
      <c r="G225" s="63" t="s">
        <v>208</v>
      </c>
      <c r="H225" s="63">
        <v>180</v>
      </c>
      <c r="I225" s="63">
        <v>0.7</v>
      </c>
      <c r="J225" s="63">
        <v>1.1000000000000001</v>
      </c>
      <c r="K225" s="63">
        <v>0.15</v>
      </c>
      <c r="L225" s="63">
        <f t="shared" si="40"/>
        <v>18.899999999999999</v>
      </c>
      <c r="M225" s="123">
        <f t="shared" si="38"/>
        <v>22.301999999999996</v>
      </c>
      <c r="N225" s="123">
        <v>2</v>
      </c>
      <c r="O225" s="123">
        <v>4</v>
      </c>
      <c r="P225" s="123">
        <f t="shared" si="39"/>
        <v>16.301999999999996</v>
      </c>
    </row>
    <row r="226" spans="1:16" ht="57">
      <c r="A226" s="116">
        <v>202</v>
      </c>
      <c r="B226" s="1" t="s">
        <v>256</v>
      </c>
      <c r="C226" s="46" t="s">
        <v>268</v>
      </c>
      <c r="D226" s="46" t="s">
        <v>269</v>
      </c>
      <c r="E226" s="46" t="s">
        <v>270</v>
      </c>
      <c r="F226" s="63">
        <v>125</v>
      </c>
      <c r="G226" s="63" t="s">
        <v>208</v>
      </c>
      <c r="H226" s="63">
        <v>125</v>
      </c>
      <c r="I226" s="63">
        <v>0.55000000000000004</v>
      </c>
      <c r="J226" s="63">
        <v>1.2</v>
      </c>
      <c r="K226" s="63">
        <v>0.15</v>
      </c>
      <c r="L226" s="63">
        <f t="shared" si="40"/>
        <v>10.3125</v>
      </c>
      <c r="M226" s="123">
        <f t="shared" si="38"/>
        <v>12.168749999999999</v>
      </c>
      <c r="N226" s="123">
        <v>3</v>
      </c>
      <c r="O226" s="123">
        <v>4</v>
      </c>
      <c r="P226" s="123">
        <f t="shared" si="39"/>
        <v>5.1687499999999993</v>
      </c>
    </row>
    <row r="227" spans="1:16" s="85" customFormat="1" ht="15">
      <c r="A227" s="117"/>
      <c r="B227" s="118"/>
      <c r="C227" s="142"/>
      <c r="D227" s="142"/>
      <c r="E227" s="142"/>
      <c r="F227" s="81"/>
      <c r="G227" s="81"/>
      <c r="H227" s="82">
        <f>SUM(H203:H226)</f>
        <v>7836</v>
      </c>
      <c r="I227" s="82"/>
      <c r="J227" s="82"/>
      <c r="K227" s="82"/>
      <c r="L227" s="82"/>
      <c r="M227" s="82">
        <f>SUM(M203:M226)</f>
        <v>2897.4262800000001</v>
      </c>
      <c r="N227" s="82">
        <f>SUM(N203:N226)</f>
        <v>488.26549999999997</v>
      </c>
      <c r="O227" s="82">
        <f>SUM(O203:O226)</f>
        <v>744.31024999999988</v>
      </c>
      <c r="P227" s="82">
        <f>SUM(P203:P226)</f>
        <v>1664.8505299999999</v>
      </c>
    </row>
    <row r="228" spans="1:16" ht="18">
      <c r="A228" s="165" t="s">
        <v>672</v>
      </c>
      <c r="B228" s="166"/>
      <c r="C228" s="166"/>
      <c r="D228" s="166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7"/>
    </row>
    <row r="229" spans="1:16" ht="28.5">
      <c r="A229" s="1">
        <v>203</v>
      </c>
      <c r="B229" s="1" t="s">
        <v>271</v>
      </c>
      <c r="C229" s="46" t="s">
        <v>272</v>
      </c>
      <c r="D229" s="46" t="s">
        <v>273</v>
      </c>
      <c r="E229" s="46" t="s">
        <v>274</v>
      </c>
      <c r="F229" s="83">
        <v>280</v>
      </c>
      <c r="G229" s="83">
        <v>0</v>
      </c>
      <c r="H229" s="83">
        <v>280</v>
      </c>
      <c r="I229" s="83">
        <v>8.5</v>
      </c>
      <c r="J229" s="35">
        <v>4</v>
      </c>
      <c r="K229" s="35">
        <v>0.55000000000000004</v>
      </c>
      <c r="L229" s="83">
        <f t="shared" ref="L229:L245" si="41">H229*I229*K229</f>
        <v>1309</v>
      </c>
      <c r="M229" s="37">
        <f t="shared" ref="M229:M245" si="42">L229*1.17</f>
        <v>1531.53</v>
      </c>
      <c r="N229" s="37">
        <v>100</v>
      </c>
      <c r="O229" s="37">
        <v>100</v>
      </c>
      <c r="P229" s="37">
        <f t="shared" ref="P229:P244" si="43">M229-N229-O229</f>
        <v>1331.53</v>
      </c>
    </row>
    <row r="230" spans="1:16">
      <c r="A230" s="1">
        <v>204</v>
      </c>
      <c r="B230" s="1" t="s">
        <v>275</v>
      </c>
      <c r="C230" s="46" t="s">
        <v>276</v>
      </c>
      <c r="D230" s="46" t="s">
        <v>277</v>
      </c>
      <c r="E230" s="46" t="s">
        <v>278</v>
      </c>
      <c r="F230" s="83">
        <v>58</v>
      </c>
      <c r="G230" s="37">
        <v>522</v>
      </c>
      <c r="H230" s="37">
        <v>580</v>
      </c>
      <c r="I230" s="35">
        <v>1.2</v>
      </c>
      <c r="J230" s="35">
        <v>1.3</v>
      </c>
      <c r="K230" s="35">
        <v>0.5</v>
      </c>
      <c r="L230" s="83">
        <f t="shared" si="41"/>
        <v>348</v>
      </c>
      <c r="M230" s="37">
        <f t="shared" si="42"/>
        <v>407.15999999999997</v>
      </c>
      <c r="N230" s="37">
        <v>120</v>
      </c>
      <c r="O230" s="37">
        <v>180</v>
      </c>
      <c r="P230" s="37">
        <f t="shared" si="43"/>
        <v>107.15999999999997</v>
      </c>
    </row>
    <row r="231" spans="1:16">
      <c r="A231" s="1">
        <v>205</v>
      </c>
      <c r="B231" s="1" t="s">
        <v>275</v>
      </c>
      <c r="C231" s="46" t="s">
        <v>279</v>
      </c>
      <c r="D231" s="46" t="s">
        <v>280</v>
      </c>
      <c r="E231" s="46" t="s">
        <v>281</v>
      </c>
      <c r="F231" s="83">
        <v>0</v>
      </c>
      <c r="G231" s="83">
        <v>550</v>
      </c>
      <c r="H231" s="83">
        <v>550</v>
      </c>
      <c r="I231" s="83">
        <v>0.85</v>
      </c>
      <c r="J231" s="35">
        <v>1.25</v>
      </c>
      <c r="K231" s="35">
        <v>0.45</v>
      </c>
      <c r="L231" s="83">
        <f t="shared" si="41"/>
        <v>210.375</v>
      </c>
      <c r="M231" s="37">
        <f t="shared" si="42"/>
        <v>246.13874999999999</v>
      </c>
      <c r="N231" s="37">
        <v>50</v>
      </c>
      <c r="O231" s="37">
        <v>100</v>
      </c>
      <c r="P231" s="37">
        <f t="shared" si="43"/>
        <v>96.138749999999987</v>
      </c>
    </row>
    <row r="232" spans="1:16" ht="28.5">
      <c r="A232" s="1">
        <v>206</v>
      </c>
      <c r="B232" s="1" t="s">
        <v>275</v>
      </c>
      <c r="C232" s="46" t="s">
        <v>282</v>
      </c>
      <c r="D232" s="46" t="s">
        <v>283</v>
      </c>
      <c r="E232" s="46" t="s">
        <v>284</v>
      </c>
      <c r="F232" s="83">
        <v>0</v>
      </c>
      <c r="G232" s="83">
        <v>320</v>
      </c>
      <c r="H232" s="83">
        <v>320</v>
      </c>
      <c r="I232" s="35">
        <v>0.85</v>
      </c>
      <c r="J232" s="35">
        <v>1.2</v>
      </c>
      <c r="K232" s="35">
        <v>0.45</v>
      </c>
      <c r="L232" s="83">
        <f t="shared" si="41"/>
        <v>122.4</v>
      </c>
      <c r="M232" s="37">
        <f t="shared" si="42"/>
        <v>143.208</v>
      </c>
      <c r="N232" s="37">
        <v>40</v>
      </c>
      <c r="O232" s="37">
        <v>50</v>
      </c>
      <c r="P232" s="37">
        <f t="shared" si="43"/>
        <v>53.207999999999998</v>
      </c>
    </row>
    <row r="233" spans="1:16" ht="42.75">
      <c r="A233" s="1">
        <v>207</v>
      </c>
      <c r="B233" s="1" t="s">
        <v>285</v>
      </c>
      <c r="C233" s="46" t="s">
        <v>286</v>
      </c>
      <c r="D233" s="46" t="s">
        <v>287</v>
      </c>
      <c r="E233" s="46" t="s">
        <v>288</v>
      </c>
      <c r="F233" s="83">
        <v>750</v>
      </c>
      <c r="G233" s="83">
        <v>0</v>
      </c>
      <c r="H233" s="83">
        <v>750</v>
      </c>
      <c r="I233" s="35">
        <v>4.0999999999999996</v>
      </c>
      <c r="J233" s="35">
        <v>2.5</v>
      </c>
      <c r="K233" s="35">
        <v>0.75</v>
      </c>
      <c r="L233" s="83">
        <f t="shared" si="41"/>
        <v>2306.2499999999995</v>
      </c>
      <c r="M233" s="37">
        <f t="shared" si="42"/>
        <v>2698.3124999999991</v>
      </c>
      <c r="N233" s="37">
        <v>600</v>
      </c>
      <c r="O233" s="37">
        <v>800</v>
      </c>
      <c r="P233" s="37">
        <f t="shared" si="43"/>
        <v>1298.3124999999991</v>
      </c>
    </row>
    <row r="234" spans="1:16" ht="28.5">
      <c r="A234" s="1">
        <v>208</v>
      </c>
      <c r="B234" s="1" t="s">
        <v>285</v>
      </c>
      <c r="C234" s="46" t="s">
        <v>289</v>
      </c>
      <c r="D234" s="46" t="s">
        <v>290</v>
      </c>
      <c r="E234" s="46" t="s">
        <v>291</v>
      </c>
      <c r="F234" s="83">
        <v>109</v>
      </c>
      <c r="G234" s="83">
        <v>435</v>
      </c>
      <c r="H234" s="83">
        <v>544</v>
      </c>
      <c r="I234" s="35">
        <v>0.75</v>
      </c>
      <c r="J234" s="84">
        <v>1.5</v>
      </c>
      <c r="K234" s="84">
        <v>0.45</v>
      </c>
      <c r="L234" s="83">
        <f t="shared" si="41"/>
        <v>183.6</v>
      </c>
      <c r="M234" s="37">
        <f t="shared" si="42"/>
        <v>214.81199999999998</v>
      </c>
      <c r="N234" s="146">
        <v>0</v>
      </c>
      <c r="O234" s="37">
        <v>61</v>
      </c>
      <c r="P234" s="37">
        <f t="shared" si="43"/>
        <v>153.81199999999998</v>
      </c>
    </row>
    <row r="235" spans="1:16" ht="28.5">
      <c r="A235" s="1">
        <v>209</v>
      </c>
      <c r="B235" s="1" t="s">
        <v>292</v>
      </c>
      <c r="C235" s="46" t="s">
        <v>293</v>
      </c>
      <c r="D235" s="46" t="s">
        <v>294</v>
      </c>
      <c r="E235" s="46" t="s">
        <v>295</v>
      </c>
      <c r="F235" s="83">
        <v>0</v>
      </c>
      <c r="G235" s="83">
        <v>175</v>
      </c>
      <c r="H235" s="83">
        <v>175</v>
      </c>
      <c r="I235" s="35">
        <v>0.75</v>
      </c>
      <c r="J235" s="84">
        <v>1.5</v>
      </c>
      <c r="K235" s="84">
        <v>0.5</v>
      </c>
      <c r="L235" s="83">
        <f t="shared" si="41"/>
        <v>65.625</v>
      </c>
      <c r="M235" s="37">
        <f t="shared" si="42"/>
        <v>76.78125</v>
      </c>
      <c r="N235" s="146">
        <v>15.4</v>
      </c>
      <c r="O235" s="37">
        <v>46.02</v>
      </c>
      <c r="P235" s="37">
        <f t="shared" si="43"/>
        <v>15.361249999999998</v>
      </c>
    </row>
    <row r="236" spans="1:16" ht="28.5">
      <c r="A236" s="1">
        <v>210</v>
      </c>
      <c r="B236" s="1" t="s">
        <v>292</v>
      </c>
      <c r="C236" s="46" t="s">
        <v>296</v>
      </c>
      <c r="D236" s="46" t="s">
        <v>297</v>
      </c>
      <c r="E236" s="46" t="s">
        <v>298</v>
      </c>
      <c r="F236" s="83">
        <v>0</v>
      </c>
      <c r="G236" s="83">
        <v>290</v>
      </c>
      <c r="H236" s="83">
        <v>290</v>
      </c>
      <c r="I236" s="35">
        <v>0.8</v>
      </c>
      <c r="J236" s="35">
        <v>1.2</v>
      </c>
      <c r="K236" s="35">
        <v>0.45</v>
      </c>
      <c r="L236" s="83">
        <f t="shared" si="41"/>
        <v>104.4</v>
      </c>
      <c r="M236" s="37">
        <f t="shared" si="42"/>
        <v>122.148</v>
      </c>
      <c r="N236" s="37">
        <v>0</v>
      </c>
      <c r="O236" s="37">
        <v>62</v>
      </c>
      <c r="P236" s="37">
        <f t="shared" si="43"/>
        <v>60.147999999999996</v>
      </c>
    </row>
    <row r="237" spans="1:16" ht="28.5">
      <c r="A237" s="1">
        <v>211</v>
      </c>
      <c r="B237" s="1" t="s">
        <v>292</v>
      </c>
      <c r="C237" s="46" t="s">
        <v>299</v>
      </c>
      <c r="D237" s="46" t="s">
        <v>274</v>
      </c>
      <c r="E237" s="46" t="s">
        <v>300</v>
      </c>
      <c r="F237" s="83">
        <v>433</v>
      </c>
      <c r="G237" s="83">
        <v>0</v>
      </c>
      <c r="H237" s="83">
        <v>433</v>
      </c>
      <c r="I237" s="35">
        <v>4.1500000000000004</v>
      </c>
      <c r="J237" s="35">
        <v>4</v>
      </c>
      <c r="K237" s="35">
        <v>0.6</v>
      </c>
      <c r="L237" s="83">
        <f t="shared" si="41"/>
        <v>1078.17</v>
      </c>
      <c r="M237" s="37">
        <f t="shared" si="42"/>
        <v>1261.4589000000001</v>
      </c>
      <c r="N237" s="37">
        <v>250</v>
      </c>
      <c r="O237" s="37">
        <v>200</v>
      </c>
      <c r="P237" s="37">
        <f t="shared" si="43"/>
        <v>811.45890000000009</v>
      </c>
    </row>
    <row r="238" spans="1:16" ht="28.5">
      <c r="A238" s="1">
        <v>212</v>
      </c>
      <c r="B238" s="1" t="s">
        <v>301</v>
      </c>
      <c r="C238" s="46" t="s">
        <v>302</v>
      </c>
      <c r="D238" s="46" t="s">
        <v>303</v>
      </c>
      <c r="E238" s="46" t="s">
        <v>304</v>
      </c>
      <c r="F238" s="83">
        <v>120</v>
      </c>
      <c r="G238" s="83">
        <v>420</v>
      </c>
      <c r="H238" s="83">
        <v>540</v>
      </c>
      <c r="I238" s="83">
        <v>1.2</v>
      </c>
      <c r="J238" s="35">
        <v>1.3</v>
      </c>
      <c r="K238" s="35">
        <v>0.35</v>
      </c>
      <c r="L238" s="83">
        <f t="shared" si="41"/>
        <v>226.79999999999998</v>
      </c>
      <c r="M238" s="37">
        <f t="shared" si="42"/>
        <v>265.35599999999994</v>
      </c>
      <c r="N238" s="37">
        <v>30</v>
      </c>
      <c r="O238" s="37">
        <v>70</v>
      </c>
      <c r="P238" s="37">
        <f t="shared" si="43"/>
        <v>165.35599999999994</v>
      </c>
    </row>
    <row r="239" spans="1:16" ht="28.5">
      <c r="A239" s="1">
        <v>213</v>
      </c>
      <c r="B239" s="1" t="s">
        <v>301</v>
      </c>
      <c r="C239" s="46" t="s">
        <v>302</v>
      </c>
      <c r="D239" s="46" t="s">
        <v>305</v>
      </c>
      <c r="E239" s="46" t="s">
        <v>306</v>
      </c>
      <c r="F239" s="83">
        <v>175</v>
      </c>
      <c r="G239" s="83">
        <v>500</v>
      </c>
      <c r="H239" s="83">
        <v>675</v>
      </c>
      <c r="I239" s="83">
        <v>1.4</v>
      </c>
      <c r="J239" s="35">
        <v>1.5</v>
      </c>
      <c r="K239" s="35">
        <v>0.35</v>
      </c>
      <c r="L239" s="83">
        <f t="shared" si="41"/>
        <v>330.74999999999994</v>
      </c>
      <c r="M239" s="37">
        <f t="shared" si="42"/>
        <v>386.97749999999991</v>
      </c>
      <c r="N239" s="37">
        <v>80</v>
      </c>
      <c r="O239" s="37">
        <v>80</v>
      </c>
      <c r="P239" s="37">
        <f t="shared" si="43"/>
        <v>226.97749999999991</v>
      </c>
    </row>
    <row r="240" spans="1:16" ht="28.5">
      <c r="A240" s="1">
        <v>214</v>
      </c>
      <c r="B240" s="1">
        <v>62</v>
      </c>
      <c r="C240" s="46" t="s">
        <v>302</v>
      </c>
      <c r="D240" s="46" t="s">
        <v>307</v>
      </c>
      <c r="E240" s="46" t="s">
        <v>308</v>
      </c>
      <c r="F240" s="83">
        <v>1000</v>
      </c>
      <c r="G240" s="83">
        <v>550</v>
      </c>
      <c r="H240" s="83">
        <v>1550</v>
      </c>
      <c r="I240" s="83">
        <v>1.2</v>
      </c>
      <c r="J240" s="35">
        <v>1.3</v>
      </c>
      <c r="K240" s="35">
        <v>0.4</v>
      </c>
      <c r="L240" s="83">
        <f t="shared" si="41"/>
        <v>744</v>
      </c>
      <c r="M240" s="37">
        <f t="shared" si="42"/>
        <v>870.4799999999999</v>
      </c>
      <c r="N240" s="37">
        <v>80</v>
      </c>
      <c r="O240" s="37">
        <v>80</v>
      </c>
      <c r="P240" s="37">
        <f t="shared" si="43"/>
        <v>710.4799999999999</v>
      </c>
    </row>
    <row r="241" spans="1:16" ht="28.5">
      <c r="A241" s="1">
        <v>215</v>
      </c>
      <c r="B241" s="1">
        <v>62</v>
      </c>
      <c r="C241" s="46" t="s">
        <v>309</v>
      </c>
      <c r="D241" s="46" t="s">
        <v>310</v>
      </c>
      <c r="E241" s="46" t="s">
        <v>311</v>
      </c>
      <c r="F241" s="83">
        <v>470</v>
      </c>
      <c r="G241" s="83">
        <v>0</v>
      </c>
      <c r="H241" s="83">
        <v>470</v>
      </c>
      <c r="I241" s="83">
        <v>0.6</v>
      </c>
      <c r="J241" s="35">
        <v>1.3</v>
      </c>
      <c r="K241" s="35">
        <v>0.65</v>
      </c>
      <c r="L241" s="83">
        <f t="shared" si="41"/>
        <v>183.3</v>
      </c>
      <c r="M241" s="37">
        <f t="shared" si="42"/>
        <v>214.46100000000001</v>
      </c>
      <c r="N241" s="37">
        <v>30</v>
      </c>
      <c r="O241" s="37">
        <v>40</v>
      </c>
      <c r="P241" s="37">
        <f t="shared" si="43"/>
        <v>144.46100000000001</v>
      </c>
    </row>
    <row r="242" spans="1:16" ht="28.5">
      <c r="A242" s="1">
        <v>216</v>
      </c>
      <c r="B242" s="1" t="s">
        <v>312</v>
      </c>
      <c r="C242" s="46" t="s">
        <v>313</v>
      </c>
      <c r="D242" s="46" t="s">
        <v>314</v>
      </c>
      <c r="E242" s="46" t="s">
        <v>315</v>
      </c>
      <c r="F242" s="83">
        <v>1200</v>
      </c>
      <c r="G242" s="83">
        <v>0</v>
      </c>
      <c r="H242" s="83">
        <v>1200</v>
      </c>
      <c r="I242" s="35">
        <v>0.5</v>
      </c>
      <c r="J242" s="35">
        <v>1.25</v>
      </c>
      <c r="K242" s="35">
        <v>0.3</v>
      </c>
      <c r="L242" s="83">
        <f t="shared" si="41"/>
        <v>180</v>
      </c>
      <c r="M242" s="37">
        <f t="shared" si="42"/>
        <v>210.6</v>
      </c>
      <c r="N242" s="37">
        <v>60</v>
      </c>
      <c r="O242" s="37">
        <v>100</v>
      </c>
      <c r="P242" s="37">
        <f t="shared" si="43"/>
        <v>50.599999999999994</v>
      </c>
    </row>
    <row r="243" spans="1:16" ht="28.5">
      <c r="A243" s="1">
        <v>217</v>
      </c>
      <c r="B243" s="1" t="s">
        <v>312</v>
      </c>
      <c r="C243" s="46" t="s">
        <v>316</v>
      </c>
      <c r="D243" s="46" t="s">
        <v>317</v>
      </c>
      <c r="E243" s="46" t="s">
        <v>318</v>
      </c>
      <c r="F243" s="83">
        <v>900</v>
      </c>
      <c r="G243" s="83">
        <v>0</v>
      </c>
      <c r="H243" s="83">
        <v>900</v>
      </c>
      <c r="I243" s="35">
        <v>0.8</v>
      </c>
      <c r="J243" s="35">
        <v>1.25</v>
      </c>
      <c r="K243" s="35">
        <v>0.4</v>
      </c>
      <c r="L243" s="83">
        <f t="shared" si="41"/>
        <v>288</v>
      </c>
      <c r="M243" s="37">
        <f t="shared" si="42"/>
        <v>336.96</v>
      </c>
      <c r="N243" s="37">
        <v>40</v>
      </c>
      <c r="O243" s="37">
        <v>80</v>
      </c>
      <c r="P243" s="37">
        <f t="shared" si="43"/>
        <v>216.95999999999998</v>
      </c>
    </row>
    <row r="244" spans="1:16" ht="28.5">
      <c r="A244" s="1">
        <v>218</v>
      </c>
      <c r="B244" s="1" t="s">
        <v>319</v>
      </c>
      <c r="C244" s="46" t="s">
        <v>320</v>
      </c>
      <c r="D244" s="46" t="s">
        <v>321</v>
      </c>
      <c r="E244" s="46" t="s">
        <v>322</v>
      </c>
      <c r="F244" s="83">
        <v>1100</v>
      </c>
      <c r="G244" s="83">
        <v>0</v>
      </c>
      <c r="H244" s="83">
        <v>1100</v>
      </c>
      <c r="I244" s="35">
        <v>0.75</v>
      </c>
      <c r="J244" s="35">
        <v>1.3</v>
      </c>
      <c r="K244" s="35">
        <v>0.3</v>
      </c>
      <c r="L244" s="83">
        <f t="shared" si="41"/>
        <v>247.5</v>
      </c>
      <c r="M244" s="37">
        <f t="shared" si="42"/>
        <v>289.57499999999999</v>
      </c>
      <c r="N244" s="37">
        <v>30</v>
      </c>
      <c r="O244" s="37">
        <v>80</v>
      </c>
      <c r="P244" s="37">
        <f t="shared" si="43"/>
        <v>179.57499999999999</v>
      </c>
    </row>
    <row r="245" spans="1:16" ht="57">
      <c r="A245" s="1">
        <v>219</v>
      </c>
      <c r="B245" s="1" t="s">
        <v>319</v>
      </c>
      <c r="C245" s="46" t="s">
        <v>323</v>
      </c>
      <c r="D245" s="46" t="s">
        <v>321</v>
      </c>
      <c r="E245" s="46" t="s">
        <v>324</v>
      </c>
      <c r="F245" s="83">
        <v>500</v>
      </c>
      <c r="G245" s="83">
        <v>0</v>
      </c>
      <c r="H245" s="83">
        <v>500</v>
      </c>
      <c r="I245" s="35">
        <v>0.65</v>
      </c>
      <c r="J245" s="35">
        <v>1.2</v>
      </c>
      <c r="K245" s="35">
        <v>0.3</v>
      </c>
      <c r="L245" s="83">
        <f t="shared" si="41"/>
        <v>97.5</v>
      </c>
      <c r="M245" s="37">
        <f t="shared" si="42"/>
        <v>114.07499999999999</v>
      </c>
      <c r="N245" s="37">
        <v>10</v>
      </c>
      <c r="O245" s="37">
        <v>74.069999999999993</v>
      </c>
      <c r="P245" s="37">
        <v>30</v>
      </c>
    </row>
    <row r="246" spans="1:16" s="85" customFormat="1" ht="15">
      <c r="A246" s="119"/>
      <c r="B246" s="119"/>
      <c r="C246" s="144"/>
      <c r="D246" s="144"/>
      <c r="E246" s="144"/>
      <c r="F246" s="42"/>
      <c r="G246" s="42"/>
      <c r="H246" s="42">
        <f>SUM(H229:H245)</f>
        <v>10857</v>
      </c>
      <c r="I246" s="42"/>
      <c r="J246" s="42"/>
      <c r="K246" s="42"/>
      <c r="L246" s="42"/>
      <c r="M246" s="98">
        <f>SUM(M229:M245)</f>
        <v>9390.0339000000004</v>
      </c>
      <c r="N246" s="98">
        <f>SUM(N229:N245)</f>
        <v>1535.4</v>
      </c>
      <c r="O246" s="98">
        <f>SUM(O229:O245)</f>
        <v>2203.09</v>
      </c>
      <c r="P246" s="98">
        <f>SUM(P229:P245)</f>
        <v>5651.5388999999986</v>
      </c>
    </row>
  </sheetData>
  <mergeCells count="42">
    <mergeCell ref="A1:P1"/>
    <mergeCell ref="A2:P2"/>
    <mergeCell ref="A3:P3"/>
    <mergeCell ref="P4:P6"/>
    <mergeCell ref="K5:K6"/>
    <mergeCell ref="C27:C29"/>
    <mergeCell ref="D27:D29"/>
    <mergeCell ref="E27:E29"/>
    <mergeCell ref="C94:C95"/>
    <mergeCell ref="A83:P83"/>
    <mergeCell ref="B56:B58"/>
    <mergeCell ref="A39:A40"/>
    <mergeCell ref="B39:B47"/>
    <mergeCell ref="C39:C40"/>
    <mergeCell ref="A44:A47"/>
    <mergeCell ref="C44:C47"/>
    <mergeCell ref="B50:B53"/>
    <mergeCell ref="B54:B55"/>
    <mergeCell ref="A7:P7"/>
    <mergeCell ref="A37:P37"/>
    <mergeCell ref="A60:P60"/>
    <mergeCell ref="A4:A6"/>
    <mergeCell ref="B4:B6"/>
    <mergeCell ref="C4:C6"/>
    <mergeCell ref="D4:E5"/>
    <mergeCell ref="F4:K4"/>
    <mergeCell ref="L4:L6"/>
    <mergeCell ref="M4:M6"/>
    <mergeCell ref="N4:N6"/>
    <mergeCell ref="O4:O6"/>
    <mergeCell ref="F5:G5"/>
    <mergeCell ref="H5:H6"/>
    <mergeCell ref="I5:I6"/>
    <mergeCell ref="J5:J6"/>
    <mergeCell ref="A228:P228"/>
    <mergeCell ref="A94:A95"/>
    <mergeCell ref="B94:B95"/>
    <mergeCell ref="B96:B97"/>
    <mergeCell ref="B98:B99"/>
    <mergeCell ref="A125:P125"/>
    <mergeCell ref="A168:P168"/>
    <mergeCell ref="A202:P202"/>
  </mergeCells>
  <pageMargins left="0.48" right="0.44" top="0.41" bottom="0.64" header="0.3" footer="0.3"/>
  <pageSetup paperSize="9" scale="70" orientation="landscape" verticalDpi="0" r:id="rId1"/>
  <headerFooter>
    <oddFooter>&amp;CPage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Abstract</vt:lpstr>
      <vt:lpstr>Detail of Desilting</vt:lpstr>
      <vt:lpstr>'Detail of Desilting'!Print_Titles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Tannu</dc:creator>
  <cp:lastModifiedBy>mcd</cp:lastModifiedBy>
  <cp:lastPrinted>2021-03-17T07:19:40Z</cp:lastPrinted>
  <dcterms:created xsi:type="dcterms:W3CDTF">2018-11-02T11:26:39Z</dcterms:created>
  <dcterms:modified xsi:type="dcterms:W3CDTF">2021-03-17T07:52:06Z</dcterms:modified>
</cp:coreProperties>
</file>