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tabRatio="850" firstSheet="1" activeTab="2"/>
  </bookViews>
  <sheets>
    <sheet name="South" sheetId="1" state="hidden" r:id="rId1"/>
    <sheet name="North &amp; South Compile" sheetId="2" r:id="rId2"/>
    <sheet name="ABST" sheetId="3" r:id="rId3"/>
  </sheets>
  <definedNames>
    <definedName name="_xlnm._FilterDatabase" localSheetId="1" hidden="1">'North &amp; South Compile'!$A$7:$I$84</definedName>
    <definedName name="_xlnm.Print_Titles" localSheetId="1">'North &amp; South Compile'!$7:$7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<sst xmlns="http://schemas.openxmlformats.org/spreadsheetml/2006/main" count="1653" uniqueCount="321">
  <si>
    <t>Name of Drain</t>
  </si>
  <si>
    <t>S. No.</t>
  </si>
  <si>
    <t>Length of Drain
(in Mtr)</t>
  </si>
  <si>
    <t>East Delhi Municipal Corporation</t>
  </si>
  <si>
    <t>Total</t>
  </si>
  <si>
    <t>Nalla in Old Seemapuri G block to Pump house</t>
  </si>
  <si>
    <t>Desilting of nalla from SSBL drain Jalli Kheda Vill. To SDN Hopt. Road in W.No. 241</t>
  </si>
  <si>
    <t>SSBL drain from 100Ft. road no.68 to G.T.Road flyover Rd 1081 to 1481 mtr</t>
  </si>
  <si>
    <t>SSBL drain from 100Ft. road no.68 to G.T.Road flyover Rd 1481 to 1946 mtr</t>
  </si>
  <si>
    <t>SSBL drain from 100Ft. road no.68 to G.T.Road flyover Rd 1946 to  2362 mtr.</t>
  </si>
  <si>
    <t>SSBL drain from 100Ft. road no.68 to G.T.Road flyover Rd 2362 to 2702 mtr.</t>
  </si>
  <si>
    <t>Nallah along DDA park from MCD sotre to Q-Pkt. Drain in Dilshad Garden</t>
  </si>
  <si>
    <t>Nallah from Tahirpur Sarai to R-Pkt. Dilshad Garden</t>
  </si>
  <si>
    <t>Nallah from Gali No-8 Jagatpuri extn. Unauthorized colony</t>
  </si>
  <si>
    <t>Nallah along DDA park from P-15/A-4 to MCD Store Dilshad Garden</t>
  </si>
  <si>
    <t>Nalla in new seemapuri from E-blk to  Machli Market</t>
  </si>
  <si>
    <t>Nalla in Tahirpur village from Shiv mandir to  Kali mandir</t>
  </si>
  <si>
    <t>Nalla in E-Block Jhuggi Nalla New Seemapuri</t>
  </si>
  <si>
    <t xml:space="preserve">Nalla in New seemapuri from Bhopal Pulia to Dhobi Ghat </t>
  </si>
  <si>
    <t>SSBL drain from Wazirabad Road to Ashok Nagar railway phatak (Hanuman Pulia)</t>
  </si>
  <si>
    <t>Internal nallas in D- block Nand Nagari from D-1/275 to D-1/231 to Upto D-3/355</t>
  </si>
  <si>
    <t>Nalla both side E block pump house nalla in Nand Nagari from E-4/160 to pump house including sump well</t>
  </si>
  <si>
    <t>Both side Nalla of Akhara park E -4 Block Nand Nagari</t>
  </si>
  <si>
    <t>Internal nallas in A-1/30 in A block Nand Nagari from A-2/30 to A-2 Block Nand Nagri</t>
  </si>
  <si>
    <t>Internal nallas in A-1/481 and Ujala Pulia to road No 68 towards cement  godown both side</t>
  </si>
  <si>
    <t>Nallah from Sr. Sec. School Raja Ravin Verma corner to B-5 Block Market Nand Nagri</t>
  </si>
  <si>
    <t>Nallah from B-5 Block Market Corner to road no-68</t>
  </si>
  <si>
    <t>Nallah H.no-30 E-1 Nand Nagri to H.no-231 E-Block Nand Nagri</t>
  </si>
  <si>
    <t>Nallah from H.no-481 E-2 Nand Nagri to H.no-280 E-2 Block Nand nagri</t>
  </si>
  <si>
    <t>Nalla along Murga Mkt. in G &amp; H block Sunder Nagari from mandir to Upto pumphouse including sump well</t>
  </si>
  <si>
    <t>Nalla in L Block Sunder Nagari from police chowki to  L-55 Sunder Nagari</t>
  </si>
  <si>
    <t>nalla in sunder nagari from M.C. Primary school to Sani bazar mandi along F2 sunder nagari</t>
  </si>
  <si>
    <t>Desilting of nallah in Bhagirathi Vihar from Brijpuri culvert to Drain No.1 in W.No.261 Shah.North Zone.</t>
  </si>
  <si>
    <t>Desilting of nallah in Ambedkar Colony from main road Johripur to Drain no.1 in W.No.261 Shah.North Zone.</t>
  </si>
  <si>
    <t>Desilting of nallah from main road Johari Pur along Johari pur Ext. to block, main road (both side) to Drain no.1 in W.No.261 Shah.North Zone.</t>
  </si>
  <si>
    <t>Desilting of nallah along C-block, main road to Ganga Vihar W.No.261 Shah.North Zone.</t>
  </si>
  <si>
    <t>Desilting  of  internal nallah A,B,C &amp; D block to pump house to school block, Ambey Cycle to post office and Kaushik Garment to M.C. Pry. School B-block in Gokulpuri W.No.262 Shah.North Zone.</t>
  </si>
  <si>
    <t>Desilting of nallah from Amar Colony to  Loni road flyover in W.No.262 Shah.North Zone.</t>
  </si>
  <si>
    <t xml:space="preserve">Desilting of nallah C-block, jhuggi area along main road up to Pump house i.e sump well  in Gokulpuri W.No.262 Shah.North Zone. </t>
  </si>
  <si>
    <t xml:space="preserve">Desilting of nallah along main road Ganga Vihar from dhalao to drain no.1 along A,B,D &amp; F block in Ganga Vihar W.No.262 Shah.North Zone. </t>
  </si>
  <si>
    <t>Desilting of nallah from main road Ganga Vihar to Gokulpur Village W.No.262 Shah.North Zone.</t>
  </si>
  <si>
    <t>Nalla from Shamshan Ghat to Saboli goan bada kuan (Rathore Cement Store)</t>
  </si>
  <si>
    <t xml:space="preserve">Nalla along railway line from Saboli Phatak </t>
  </si>
  <si>
    <t>Nalla on both side along Gali No 9 Bank Colony Harsh Vihar  dividing road from Jail B/wall to Budh Vihar Chowk</t>
  </si>
  <si>
    <t xml:space="preserve">Nalla from  P.W.D P/house Harsh Vihar to Jail Boundary wall </t>
  </si>
  <si>
    <t>Nalla on both side along bank colony Road from Wazirabad road to Kishan Lal Chowk</t>
  </si>
  <si>
    <t xml:space="preserve">Gokalpur drain </t>
  </si>
  <si>
    <t>Drain Gamri road to Gokalpur drain</t>
  </si>
  <si>
    <t>Gokalpur drain from Ivth pusta to Culvert near M.C. Pry. School</t>
  </si>
  <si>
    <t>DrainGali No. 12 X-Block Brahmpuri to Gokalpur drain</t>
  </si>
  <si>
    <t>Drain from Gokalpur drain to Khaddey wali Masjid</t>
  </si>
  <si>
    <t>Drain from Gautam Vihar chowk to Gokalpur drain</t>
  </si>
  <si>
    <t>Drain from Gamri road to Gali No. 1 Khaddey wali masjid (RHS)</t>
  </si>
  <si>
    <t>Drain from Gamri road to Gali no. 1Brahmpuri (LHS)</t>
  </si>
  <si>
    <t>Drain from Main market Bhajanpura gali no. 14 to Wazirabad road RHS</t>
  </si>
  <si>
    <t>Drain from B-1 Block Yamuna Vihar to B-3 Block Yamuna Vihar</t>
  </si>
  <si>
    <t>Drain from B-4 Block Dividing road to S.S. School Yamuna Vihar</t>
  </si>
  <si>
    <t>Drain from Sachdeva Marriage home to Bhajanpura pump house</t>
  </si>
  <si>
    <t>Drain from dividing road to C-10 Nursery Yamuna Vihar</t>
  </si>
  <si>
    <t>Drain from Bhagat Singh Pump house to C-12, Yamuna Vihar Shiv Shakti mandir</t>
  </si>
  <si>
    <t>Drain from Patel road from Patel chowk to Harizan Basti gali no. 1 Pucca road in ward no. 265</t>
  </si>
  <si>
    <t xml:space="preserve">Drain Karawal Nagar road from Shiv Vihar chowk </t>
  </si>
  <si>
    <t xml:space="preserve">Drain Shiv Vihar Tiraha </t>
  </si>
  <si>
    <t xml:space="preserve">Drain 33' road from Karawal Nagar </t>
  </si>
  <si>
    <t xml:space="preserve">Drain Industrial area Nall from Karawal Nagar road </t>
  </si>
  <si>
    <t xml:space="preserve">Drain Brijpuri road from gali no.1 to shiv Vihar Tiraha </t>
  </si>
  <si>
    <t xml:space="preserve">Drain Karawal Nagar road from Shiv Vihar Tiraha to Mukhiya market </t>
  </si>
  <si>
    <t xml:space="preserve">Drain from Karawal Nagar road from Dayalpur 33' feet road </t>
  </si>
  <si>
    <t xml:space="preserve">Drain Karawal Nagar road from Chand bagh culvert to Sherpur Chowk </t>
  </si>
  <si>
    <t xml:space="preserve">Drain 25' road from Sanjay chowk road to Fauzi market </t>
  </si>
  <si>
    <t>Drain Karawal Nagar road from Sherpur chowk to Jodha ram gali no. 1</t>
  </si>
  <si>
    <t>Drain from 33' road from 25' road chowk to Gali No. 1 Nehru Vihar</t>
  </si>
  <si>
    <t xml:space="preserve">Drain from Gali No. 6 from 25' road to Escape drain in ward no. 267 </t>
  </si>
  <si>
    <t>Drain Gali No. 8 from 25' road to Escape drain</t>
  </si>
  <si>
    <t xml:space="preserve">Drain Brijpuri road from escape drain </t>
  </si>
  <si>
    <t xml:space="preserve">Drain Brijpuri road from escape drain to Gali no. 1 Mustafabad </t>
  </si>
  <si>
    <t xml:space="preserve">Drain 33' road from Brijpuri road to 25' Chowk </t>
  </si>
  <si>
    <t xml:space="preserve">Drain 33' road from Brijpuri road to 25'  chowk </t>
  </si>
  <si>
    <t>SSBL drian from Natthu Colony Railway Crossimg to C-3 Nand Nagari</t>
  </si>
  <si>
    <t>Nalla along East nathu Colony in C-37E</t>
  </si>
  <si>
    <t>Hardevparl nalla from Hardevpuri to loni Rd. pump house.</t>
  </si>
  <si>
    <t>52 cusec drain from Mandoli Rd. to loni Rd.</t>
  </si>
  <si>
    <t>Covered drain from Loni road to Mother Dairy kabool Nagar</t>
  </si>
  <si>
    <t>Covered drain from  1/143 Sri Ram nagar to Shri Ram Nagar pump house internal nalla</t>
  </si>
  <si>
    <t>Moti Ram road nalla from loni road pump house to mandoli road dhalao</t>
  </si>
  <si>
    <t xml:space="preserve">Naveen Shahdara Nalla at G.T Road to pump house naveen Shahdara </t>
  </si>
  <si>
    <t xml:space="preserve"> Khajoor wala nalla ( Covered drain) Naveen Shah. From gali No.2 West Rohtash Nagar to Naveen Shadara drain. </t>
  </si>
  <si>
    <t>Chintamani pond drain from the point near power station to the jali behind Zonal Office</t>
  </si>
  <si>
    <t>Punchsheel Garden nalla along sarovar marg to the jail opp. Muskan Restaurent on 65 No. road</t>
  </si>
  <si>
    <t>Mochi Mkt. drain from Ravi Dass Mandir to Kabristan Culvert</t>
  </si>
  <si>
    <t>Kabootar market drain from Mochi mkt. Drain (near kabristan) to masjid</t>
  </si>
  <si>
    <t>Nalla  from Mohanpuri school to  gali no.16 Adrash mohalla vijay park</t>
  </si>
  <si>
    <t>Nalla from C-12, Pump House to Priya Panchvati Yamuna Vihar C-11/8.</t>
  </si>
  <si>
    <t>Nalla from Krishna Park A-Block North Ghonda  to Gamri pump house</t>
  </si>
  <si>
    <t>Nalla gali no. 16 Vijay park to Road No. 66.</t>
  </si>
  <si>
    <t>Kardam Marg nalla from Harkishan Public School to  Drain No. 1 Kardam Puri.</t>
  </si>
  <si>
    <t>52 cusec drain from drain No.1 to Babarpur Road</t>
  </si>
  <si>
    <t xml:space="preserve">Drain from M.I office, New Zafrabad to 52 Cusec drain. </t>
  </si>
  <si>
    <t xml:space="preserve">Drain from Gulati Tent House , New Zafrabad to 52 Cusec drain. </t>
  </si>
  <si>
    <t xml:space="preserve">Drain opp. BSES office DDA colony New Zafrabad to 52 Cusec drain. </t>
  </si>
  <si>
    <t>Drain from 52 cusec to pt. near H.No. B-64, Sudama Puri Ext.</t>
  </si>
  <si>
    <t>52 cusec drain from Loni Road to Babarpur Road</t>
  </si>
  <si>
    <t>E.EM)-III-Sh. North</t>
  </si>
  <si>
    <t>Gokal Pur drain</t>
  </si>
  <si>
    <t xml:space="preserve">CPJ &amp; K Block Nalla </t>
  </si>
  <si>
    <t xml:space="preserve">J.J Cluster Nalla </t>
  </si>
  <si>
    <t>Fruit Market Nalla</t>
  </si>
  <si>
    <t xml:space="preserve">Gokulpur drain </t>
  </si>
  <si>
    <t xml:space="preserve">Moni Baba Nalla </t>
  </si>
  <si>
    <t xml:space="preserve">Rajender Parsad Marg drain </t>
  </si>
  <si>
    <t xml:space="preserve">Vijay Park Nalla </t>
  </si>
  <si>
    <t>Karawal Nagar road Nalla</t>
  </si>
  <si>
    <t>C Block Nalla</t>
  </si>
  <si>
    <t xml:space="preserve">Pusta road Nalla </t>
  </si>
  <si>
    <t xml:space="preserve">Karawal Nagar road Nalla  </t>
  </si>
  <si>
    <t>Mariginal Bandh Ist pusta Nalla</t>
  </si>
  <si>
    <t>Mariginal Bandh IInd pusta Nalla</t>
  </si>
  <si>
    <t>Shah. North Zone</t>
  </si>
  <si>
    <t>Length of Drain</t>
  </si>
  <si>
    <t>Date of Issue of Desilting Tender</t>
  </si>
  <si>
    <t>Date of Commencement of Desilting</t>
  </si>
  <si>
    <t>Excepted Date of Completion of Desilting</t>
  </si>
  <si>
    <t>Progres of Work 
(in %)</t>
  </si>
  <si>
    <t>Quantity of Silt removed
(in MT)</t>
  </si>
  <si>
    <t>Inter Departmental Problem faced (if any)</t>
  </si>
  <si>
    <t>E.E(M)-I-Sh. North</t>
  </si>
  <si>
    <t>E.E-(M)-II-Sh. North</t>
  </si>
  <si>
    <t>E.E(M)-IV-Sh. North</t>
  </si>
  <si>
    <t>31.03.2019</t>
  </si>
  <si>
    <t>26.03.2019</t>
  </si>
  <si>
    <t>25.03.2019</t>
  </si>
  <si>
    <t>05.04.2019</t>
  </si>
  <si>
    <t>30.05.2019</t>
  </si>
  <si>
    <t>_</t>
  </si>
  <si>
    <t>05.05.2019</t>
  </si>
  <si>
    <t>07.05.2019</t>
  </si>
  <si>
    <t>15.06.2019</t>
  </si>
  <si>
    <t>30.06.2019</t>
  </si>
  <si>
    <t>04.05.2019</t>
  </si>
  <si>
    <t>01.05.2019</t>
  </si>
  <si>
    <t>28.03.2019</t>
  </si>
  <si>
    <t>07.04.2019</t>
  </si>
  <si>
    <t>15.04.2019</t>
  </si>
  <si>
    <t>01.06.2019</t>
  </si>
  <si>
    <t>20.04.19</t>
  </si>
  <si>
    <t>31.05.19</t>
  </si>
  <si>
    <t>16.04.19</t>
  </si>
  <si>
    <t>01.05.19</t>
  </si>
  <si>
    <t>25.04.19</t>
  </si>
  <si>
    <t>15.04.19</t>
  </si>
  <si>
    <t>By Departmental</t>
  </si>
  <si>
    <t>12.04.19</t>
  </si>
  <si>
    <t>22.04.19</t>
  </si>
  <si>
    <t>26.04.19</t>
  </si>
  <si>
    <t>Shah. South Zone</t>
  </si>
  <si>
    <t>Date of issue of desilting tender</t>
  </si>
  <si>
    <t>E.E(M)-I-Sh.S</t>
  </si>
  <si>
    <t xml:space="preserve">Mahila Colony drain  </t>
  </si>
  <si>
    <t>Departmental</t>
  </si>
  <si>
    <t>Geeta Colony, Katcha Drain</t>
  </si>
  <si>
    <t>04.04.19</t>
  </si>
  <si>
    <t>-</t>
  </si>
  <si>
    <t xml:space="preserve">Krishna Nagar drain </t>
  </si>
  <si>
    <t xml:space="preserve">Radhey puri drain H Block,  . </t>
  </si>
  <si>
    <t xml:space="preserve">Drain at Krishna nagar , Krishna Nagar   </t>
  </si>
  <si>
    <t>Sumpwell Krishna Nagar</t>
  </si>
  <si>
    <t xml:space="preserve">Hari Singh Gurdwara  </t>
  </si>
  <si>
    <t xml:space="preserve">Jagat puri drain </t>
  </si>
  <si>
    <t xml:space="preserve">Bhagat Singh Nalla </t>
  </si>
  <si>
    <t>6-12 Block Nalla   (LHS)</t>
  </si>
  <si>
    <t>6-12 Block Nalla   (RHS)</t>
  </si>
  <si>
    <t xml:space="preserve">Geeta Colony drain  </t>
  </si>
  <si>
    <t>13.04.19</t>
  </si>
  <si>
    <t>Sump Well. (Shastri Park)</t>
  </si>
  <si>
    <t>Kailash Nagar  drain</t>
  </si>
  <si>
    <t xml:space="preserve">Fish market drain  </t>
  </si>
  <si>
    <t>Sumpwell Kailash Nagar</t>
  </si>
  <si>
    <t>Shastri Park drain</t>
  </si>
  <si>
    <t xml:space="preserve">East Azad Nagar drain </t>
  </si>
  <si>
    <t>Krishna Nagar drain</t>
  </si>
  <si>
    <t>Shankar Nagar nalla</t>
  </si>
  <si>
    <t xml:space="preserve">Scooter market Drain </t>
  </si>
  <si>
    <t xml:space="preserve">Ajeet Nagar drain </t>
  </si>
  <si>
    <t>Raghubar pura drain LHS  Lal</t>
  </si>
  <si>
    <t xml:space="preserve">Raghubar pura drain RHS </t>
  </si>
  <si>
    <t>Kashyap Mohalla drain</t>
  </si>
  <si>
    <t>Ramnagar drain</t>
  </si>
  <si>
    <t>Raghubarpura Drain (RHS)</t>
  </si>
  <si>
    <t>Raghubarpura drain (LHS)</t>
  </si>
  <si>
    <t>Nalla along main road Seelampur</t>
  </si>
  <si>
    <t>E.E(M)-II-Sh.S</t>
  </si>
  <si>
    <t>33</t>
  </si>
  <si>
    <t xml:space="preserve">Drain along Gharonda Apptt, </t>
  </si>
  <si>
    <t>Kasturba drain</t>
  </si>
  <si>
    <t>31.03.19</t>
  </si>
  <si>
    <t>01.04.19</t>
  </si>
  <si>
    <t>Nakul Gali drain Vishwas Nagar</t>
  </si>
  <si>
    <t>Gali No.10, drain Vishwas Nagar</t>
  </si>
  <si>
    <t>Gali No.3 drain Vishwas Nagar</t>
  </si>
  <si>
    <t>18 Qtr. To New Vishwas Nagar drain</t>
  </si>
  <si>
    <t xml:space="preserve">Gazipur Village drain </t>
  </si>
  <si>
    <t>26.03.19</t>
  </si>
  <si>
    <t>Arya Nagar drain</t>
  </si>
  <si>
    <t>Pandav Road Nallah</t>
  </si>
  <si>
    <t>Satgarh Nallah</t>
  </si>
  <si>
    <t>Tikona Park Nallah</t>
  </si>
  <si>
    <t>Bhola Nath Nagar Nallah</t>
  </si>
  <si>
    <t>Nalla along Railway line</t>
  </si>
  <si>
    <t>Swami Amardev Nalla</t>
  </si>
  <si>
    <t>Vishwkarma Nagar Nalla</t>
  </si>
  <si>
    <t>Janta Flat Nalla</t>
  </si>
  <si>
    <t>Majid Road Nalla</t>
  </si>
  <si>
    <t>E.E(M)-III-Sh. South</t>
  </si>
  <si>
    <t xml:space="preserve">Nalla from Block No. 19 to 25 Central Road Trilokpuri. </t>
  </si>
  <si>
    <t>28.03.19</t>
  </si>
  <si>
    <t>05.04.19</t>
  </si>
  <si>
    <t>Drain from Mayur Vihar Pkt-II to Gurudward Chowk.</t>
  </si>
  <si>
    <t xml:space="preserve">Nalla from Block No. 14 to 13 Central Road Trilokpuri. </t>
  </si>
  <si>
    <t>Sanjay drain in Trilok Puri</t>
  </si>
  <si>
    <t>Block No. 9 to 12 (L.H.S), Trilok Puri</t>
  </si>
  <si>
    <t>Block No. 9 to 12 (R.H.S), Trilok Puri</t>
  </si>
  <si>
    <t>Block No. 15 to 18 (Internal Road).</t>
  </si>
  <si>
    <t>Nalla from Block No. 26 to 30 Central Rd.</t>
  </si>
  <si>
    <t>Nalla from Block No. 26 to 30 Main Rd.</t>
  </si>
  <si>
    <t>Nalla from Block No. 31 to 36 Central Rd.</t>
  </si>
  <si>
    <t>DSIDC Market to Chilla drain along Pkt-III, Mayur Vihar Phase-I.</t>
  </si>
  <si>
    <t>Nalla from Chilla Village to Chilla regulator</t>
  </si>
  <si>
    <t>Nalla  from Vashundara Enclave to New Ashok Nagar Metro Station</t>
  </si>
  <si>
    <t>Drain between  D Block Gazipur Dairy Farm &amp; SLF Gazipur</t>
  </si>
  <si>
    <t>Gazipur Out fall Nalla</t>
  </si>
  <si>
    <t>Outfall nalla from New Ashok Nagar to P.S. Toll Tax Noida</t>
  </si>
  <si>
    <t>Drain between C &amp; D Block Gazipur Dairy Farm</t>
  </si>
  <si>
    <t>Drain of road from Block No. 19 to 21 Kalyan Puri L/R</t>
  </si>
  <si>
    <t>Drain of road from Block No. 11 to 13 Kalyan Puri L/R</t>
  </si>
  <si>
    <t>Khichri Pur Nalla Block No. 9 to 10</t>
  </si>
  <si>
    <t>E.E(M)-IV-Sh. South</t>
  </si>
  <si>
    <t xml:space="preserve">Drain from Sriram chowk to Aggarwal Sweets, C-Block West Vinod Nagar </t>
  </si>
  <si>
    <t>09.03.19</t>
  </si>
  <si>
    <t xml:space="preserve">Drain from Sriram chowk to Jewellary Shop, D-Block West Vinod Nagar </t>
  </si>
  <si>
    <t>01.10.18</t>
  </si>
  <si>
    <t xml:space="preserve">Drain on Shanti marg from Budha Marg to Narwana Road (Both Sides) </t>
  </si>
  <si>
    <t xml:space="preserve">Drain from Sadbhawna Chowk to Taxi Stand on Sadbhawana Road </t>
  </si>
  <si>
    <t xml:space="preserve">Drain on Shanti Marg from RCC culvert, Mandawali Road to Budha Marg (Both Sides) </t>
  </si>
  <si>
    <t>Drain from Budha Marg to Sadbhavna Chowk</t>
  </si>
  <si>
    <t xml:space="preserve">Drain from Harijan Basti Rly. Colony to Pump House, Mayfair Apptt. </t>
  </si>
  <si>
    <t>Drains from Sriram Chowk to Rly. Colony on both sides of Kalyan Marg</t>
  </si>
  <si>
    <t>Drain from Milenium Park to MC Pry School No.1 via Pandit Mohalla, Mandawali</t>
  </si>
  <si>
    <t>Drain from Pump House Bus Stand near H. No. A/185 to outfall</t>
  </si>
  <si>
    <t>Pumphouse outfall nalla</t>
  </si>
  <si>
    <t>Drain in Mayur Vihar-II  Pocket B from M.C. Pry School Pocket F to Sanjay Jheel.</t>
  </si>
  <si>
    <t>Drain in Mayur Vihar Ph. II from E/560 to Pump House</t>
  </si>
  <si>
    <t>Drain from IFS App. To Fine Home App.</t>
  </si>
  <si>
    <t>Drain from Sahyog App. to Anand Lok Appt.</t>
  </si>
  <si>
    <t xml:space="preserve">Drain from Ahalcon Intl. School to Police App.  Mayur Vihar </t>
  </si>
  <si>
    <t>Drain from Partap Nagar to Aggarwal Sweets in Mayur Vihar Ph. - I</t>
  </si>
  <si>
    <t>Drain in P-Block Pandav Nagar.</t>
  </si>
  <si>
    <t>Acharya Niketan Nalla from Maternity Home to Church.</t>
  </si>
  <si>
    <t>Samaspur Vill. Nalla from E-54 to Police Aptt.</t>
  </si>
  <si>
    <t>Drain along Una Aptt. to Mavila apptt., Mayur Vihar -Ph-I</t>
  </si>
  <si>
    <t xml:space="preserve">Lalita park Nalla </t>
  </si>
  <si>
    <t xml:space="preserve">Gali No. 12 drain Lalita Park, </t>
  </si>
  <si>
    <t xml:space="preserve">Ramesh Park Community Centre Nalla  </t>
  </si>
  <si>
    <t xml:space="preserve">Bank Enclave drain opp. H. No. 1  </t>
  </si>
  <si>
    <t xml:space="preserve">Ramesh Park Police Stn. Drain  </t>
  </si>
  <si>
    <t>MB road drain</t>
  </si>
  <si>
    <t xml:space="preserve">Bank Enclave drain  </t>
  </si>
  <si>
    <t>Kundan Nagar Nalla (Right Side)</t>
  </si>
  <si>
    <t xml:space="preserve">PD Vihar drain  </t>
  </si>
  <si>
    <t xml:space="preserve">Laxmi Nagar Market Nalla </t>
  </si>
  <si>
    <t xml:space="preserve">Shakarpur Market Nalla </t>
  </si>
  <si>
    <t>Hanuman Mandir road Pandav Nagar nalla</t>
  </si>
  <si>
    <t>D Park to 11/3 Pandav Nagar nalla</t>
  </si>
  <si>
    <t>Drain from DDA Park to S 380 School Block Pandav Nagar</t>
  </si>
  <si>
    <t>C-68/4 to S-101 Pandav Nagar nalla</t>
  </si>
  <si>
    <t xml:space="preserve">Total targeted qty. in M.T. </t>
  </si>
  <si>
    <t>Total qty. in M.T.
(a + b)</t>
  </si>
  <si>
    <t>5  x  5</t>
  </si>
  <si>
    <t>Aprox. Volume of silt to be desilted 
(in Cum)</t>
  </si>
  <si>
    <t>Width of Drain
(in Mtr)</t>
  </si>
  <si>
    <t>Depth of drain
(in Mtr)</t>
  </si>
  <si>
    <t>Depth of Silt 
(in Mtr)</t>
  </si>
  <si>
    <t>Aprox. Weight of silt to be desilted
 (in MT)</t>
  </si>
  <si>
    <t>Contractual</t>
  </si>
  <si>
    <t xml:space="preserve">Departmental </t>
  </si>
  <si>
    <t xml:space="preserve">Depatmental </t>
  </si>
  <si>
    <t xml:space="preserve">Departemntal </t>
  </si>
  <si>
    <t>30.05.19</t>
  </si>
  <si>
    <t xml:space="preserve"> -</t>
  </si>
  <si>
    <t>F-Block, H. No. 130 to Sulabh Sauchalay, Kondli</t>
  </si>
  <si>
    <t>In progress</t>
  </si>
  <si>
    <t>Completed</t>
  </si>
  <si>
    <t>Drain from Railway Colony to JE (M)-218 Store along Sonia Vihar Subzi Mandi</t>
  </si>
  <si>
    <t>Drain from JE Store 218 to Budha Marg</t>
  </si>
  <si>
    <t>Date 06.06.19</t>
  </si>
  <si>
    <t>Subject:- Report regarding Desilting of Drains upto 05th June 2019</t>
  </si>
  <si>
    <t>Subject:- Report regarding Desilting of Drains upto 5th June 2019</t>
  </si>
  <si>
    <t>15.06.19</t>
  </si>
  <si>
    <t>p</t>
  </si>
  <si>
    <t xml:space="preserve">East Delhi Municipal Corporation
Engineering Department 
</t>
  </si>
  <si>
    <t>Dt. 06.06.19</t>
  </si>
  <si>
    <t>Subject :- Progress report regarding Desilting of drains.</t>
  </si>
  <si>
    <t>Zone</t>
  </si>
  <si>
    <t>Total no. of drains</t>
  </si>
  <si>
    <t>Total length in km</t>
  </si>
  <si>
    <t>Qty. of silt removed and sent at SLF in M.T. w.e.f 01.10.18 to 28.05.19
(a)</t>
  </si>
  <si>
    <t>Silt removed in M.T. during this week
(29.05.19 to 05.06.19)
(b)</t>
  </si>
  <si>
    <t>%age progress</t>
  </si>
  <si>
    <t>Remarks</t>
  </si>
  <si>
    <t>Shah. South</t>
  </si>
  <si>
    <t>Shah. North</t>
  </si>
  <si>
    <t>Timeline for completion 10.06.17</t>
  </si>
  <si>
    <t>Dt. 29.05.19</t>
  </si>
  <si>
    <t>Qty. of silt removed and sent at SLF in M.T. w.e.f 01.10.18 to 21.05.19
(a)</t>
  </si>
  <si>
    <t>Silt removed in M.T. during this week
(22.05.19 to 28.05.19)
(b)</t>
  </si>
  <si>
    <t>Dt. 11.04.19</t>
  </si>
  <si>
    <t>Subject :-Abstract of Desilting of drains in EDMC.</t>
  </si>
  <si>
    <t>Total length of drains 
(In KM)</t>
  </si>
  <si>
    <t xml:space="preserve">Proposed qty. of silt in M.T. </t>
  </si>
  <si>
    <t>Total qty. of silt removed as on 31.03.2019</t>
  </si>
  <si>
    <t>Shah. (South)</t>
  </si>
  <si>
    <t>Shah. (North)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</si>
</sst>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0.0000000"/>
    <numFmt numFmtId="188" formatCode="0.000000"/>
    <numFmt numFmtId="189" formatCode="0.00000"/>
    <numFmt numFmtId="190" formatCode="mmm/yyyy"/>
    <numFmt numFmtId="191" formatCode="[$-14009]d\-m\-yy;@"/>
    <numFmt numFmtId="192" formatCode="[$-14009]dd\-mm\-yy;@"/>
    <numFmt numFmtId="193" formatCode="[$-409]dddd\,\ mmmm\ dd\,\ yyyy"/>
    <numFmt numFmtId="194" formatCode="0;[Red]0"/>
    <numFmt numFmtId="195" formatCode="&quot;$&quot;#,##0.00"/>
    <numFmt numFmtId="196" formatCode="&quot;ج.م.&quot;\ #,##0_-;&quot;ج.م.&quot;\ #,##0\-"/>
    <numFmt numFmtId="197" formatCode="&quot;ج.م.&quot;\ #,##0_-;[Red]&quot;ج.م.&quot;\ #,##0\-"/>
    <numFmt numFmtId="198" formatCode="&quot;ج.م.&quot;\ #,##0.00_-;&quot;ج.م.&quot;\ #,##0.00\-"/>
    <numFmt numFmtId="199" formatCode="&quot;ج.م.&quot;\ #,##0.00_-;[Red]&quot;ج.م.&quot;\ #,##0.00\-"/>
    <numFmt numFmtId="200" formatCode="_-&quot;ج.م.&quot;\ * #,##0_-;_-&quot;ج.م.&quot;\ * #,##0\-;_-&quot;ج.م.&quot;\ * &quot;-&quot;_-;_-@_-"/>
    <numFmt numFmtId="201" formatCode="_-* #,##0_-;_-* #,##0\-;_-* &quot;-&quot;_-;_-@_-"/>
    <numFmt numFmtId="202" formatCode="_-&quot;ج.م.&quot;\ * #,##0.00_-;_-&quot;ج.م.&quot;\ * #,##0.00\-;_-&quot;ج.م.&quot;\ * &quot;-&quot;??_-;_-@_-"/>
    <numFmt numFmtId="203" formatCode="_-* #,##0.00_-;_-* #,##0.00\-;_-* &quot;-&quot;??_-;_-@_-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0.0%"/>
    <numFmt numFmtId="208" formatCode="00000"/>
    <numFmt numFmtId="209" formatCode="[$-409]h:mm:ss\ AM/PM"/>
    <numFmt numFmtId="210" formatCode="dd\.mm\.yy"/>
  </numFmts>
  <fonts count="60">
    <font>
      <sz val="9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name val="Rockwell"/>
      <family val="1"/>
    </font>
    <font>
      <sz val="12"/>
      <name val="Rockwell"/>
      <family val="1"/>
    </font>
    <font>
      <sz val="12"/>
      <color indexed="8"/>
      <name val="Rockwell"/>
      <family val="1"/>
    </font>
    <font>
      <u val="single"/>
      <sz val="12"/>
      <name val="Rockwell"/>
      <family val="1"/>
    </font>
    <font>
      <b/>
      <sz val="16"/>
      <name val="Rockwell"/>
      <family val="1"/>
    </font>
    <font>
      <b/>
      <sz val="22"/>
      <name val="Rockwell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Rockwell"/>
      <family val="1"/>
    </font>
    <font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2"/>
      <color indexed="8"/>
      <name val="Rockwell"/>
      <family val="1"/>
    </font>
    <font>
      <sz val="12"/>
      <color indexed="8"/>
      <name val="Times New Roman"/>
      <family val="1"/>
    </font>
    <font>
      <sz val="14"/>
      <color indexed="8"/>
      <name val="Rockwell"/>
      <family val="1"/>
    </font>
    <font>
      <sz val="12"/>
      <color indexed="8"/>
      <name val="Cambria"/>
      <family val="1"/>
    </font>
    <font>
      <sz val="11"/>
      <color indexed="8"/>
      <name val="Times New Roman"/>
      <family val="1"/>
    </font>
    <font>
      <sz val="18"/>
      <color indexed="8"/>
      <name val="Rockwell"/>
      <family val="1"/>
    </font>
    <font>
      <b/>
      <sz val="14"/>
      <color indexed="8"/>
      <name val="Rockwell"/>
      <family val="1"/>
    </font>
    <font>
      <sz val="14"/>
      <color indexed="9"/>
      <name val="Rockwell"/>
      <family val="1"/>
    </font>
    <font>
      <b/>
      <sz val="18"/>
      <color indexed="8"/>
      <name val="Rockwell"/>
      <family val="1"/>
    </font>
    <font>
      <sz val="18"/>
      <color indexed="9"/>
      <name val="Rockwell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2"/>
      <color theme="1"/>
      <name val="Times New Roman"/>
      <family val="1"/>
    </font>
    <font>
      <sz val="12"/>
      <color rgb="FF000000"/>
      <name val="Rockwell"/>
      <family val="1"/>
    </font>
    <font>
      <b/>
      <sz val="12"/>
      <color rgb="FF000000"/>
      <name val="Rockwell"/>
      <family val="1"/>
    </font>
    <font>
      <sz val="14"/>
      <color theme="1"/>
      <name val="Rockwell"/>
      <family val="1"/>
    </font>
    <font>
      <sz val="12"/>
      <color rgb="FF000000"/>
      <name val="Cambria"/>
      <family val="1"/>
    </font>
    <font>
      <sz val="11"/>
      <color theme="1"/>
      <name val="Times New Roman"/>
      <family val="1"/>
    </font>
    <font>
      <sz val="18"/>
      <color theme="1"/>
      <name val="Rockwell"/>
      <family val="1"/>
    </font>
    <font>
      <b/>
      <sz val="14"/>
      <color theme="1"/>
      <name val="Rockwell"/>
      <family val="1"/>
    </font>
    <font>
      <sz val="14"/>
      <color theme="0"/>
      <name val="Rockwell"/>
      <family val="1"/>
    </font>
    <font>
      <b/>
      <sz val="18"/>
      <color theme="1"/>
      <name val="Rockwell"/>
      <family val="1"/>
    </font>
    <font>
      <sz val="18"/>
      <color theme="0"/>
      <name val="Rockwel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47" fillId="0" borderId="0" xfId="95" applyFont="1">
      <alignment/>
      <protection/>
    </xf>
    <xf numFmtId="0" fontId="22" fillId="0" borderId="0" xfId="97" applyFont="1" applyBorder="1" applyAlignment="1">
      <alignment horizontal="center" vertical="center"/>
      <protection/>
    </xf>
    <xf numFmtId="0" fontId="23" fillId="0" borderId="0" xfId="97" applyFont="1" applyAlignment="1">
      <alignment horizontal="center" vertical="center"/>
      <protection/>
    </xf>
    <xf numFmtId="0" fontId="47" fillId="0" borderId="10" xfId="95" applyFont="1" applyBorder="1" applyAlignment="1">
      <alignment horizontal="center" vertical="center"/>
      <protection/>
    </xf>
    <xf numFmtId="0" fontId="48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97" applyFont="1" applyBorder="1" applyAlignment="1">
      <alignment horizontal="left" vertical="center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24" borderId="0" xfId="95" applyFont="1" applyFill="1">
      <alignment/>
      <protection/>
    </xf>
    <xf numFmtId="0" fontId="22" fillId="24" borderId="0" xfId="97" applyFont="1" applyFill="1" applyBorder="1" applyAlignment="1">
      <alignment horizontal="center" vertical="center"/>
      <protection/>
    </xf>
    <xf numFmtId="0" fontId="22" fillId="24" borderId="0" xfId="97" applyFont="1" applyFill="1" applyBorder="1" applyAlignment="1">
      <alignment horizontal="left" vertical="center"/>
      <protection/>
    </xf>
    <xf numFmtId="0" fontId="23" fillId="24" borderId="0" xfId="97" applyFont="1" applyFill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0" fontId="47" fillId="24" borderId="10" xfId="95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justify" vertical="center" wrapText="1"/>
    </xf>
    <xf numFmtId="1" fontId="47" fillId="24" borderId="10" xfId="0" applyNumberFormat="1" applyFont="1" applyFill="1" applyBorder="1" applyAlignment="1">
      <alignment horizontal="center" vertical="center" wrapText="1"/>
    </xf>
    <xf numFmtId="0" fontId="47" fillId="24" borderId="10" xfId="95" applyFont="1" applyFill="1" applyBorder="1">
      <alignment/>
      <protection/>
    </xf>
    <xf numFmtId="0" fontId="23" fillId="24" borderId="10" xfId="96" applyFont="1" applyFill="1" applyBorder="1" applyAlignment="1">
      <alignment horizontal="left" vertical="center" wrapText="1"/>
      <protection/>
    </xf>
    <xf numFmtId="1" fontId="47" fillId="24" borderId="10" xfId="96" applyNumberFormat="1" applyFont="1" applyFill="1" applyBorder="1" applyAlignment="1">
      <alignment horizontal="center" vertical="center" wrapText="1"/>
      <protection/>
    </xf>
    <xf numFmtId="0" fontId="47" fillId="24" borderId="10" xfId="96" applyFont="1" applyFill="1" applyBorder="1" applyAlignment="1">
      <alignment horizontal="center" vertical="center" wrapText="1"/>
      <protection/>
    </xf>
    <xf numFmtId="2" fontId="23" fillId="24" borderId="10" xfId="0" applyNumberFormat="1" applyFont="1" applyFill="1" applyBorder="1" applyAlignment="1">
      <alignment horizontal="left" vertical="center" wrapText="1"/>
    </xf>
    <xf numFmtId="0" fontId="48" fillId="24" borderId="10" xfId="0" applyFont="1" applyFill="1" applyBorder="1" applyAlignment="1">
      <alignment horizontal="center" vertical="center"/>
    </xf>
    <xf numFmtId="1" fontId="48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47" fillId="24" borderId="0" xfId="95" applyFont="1" applyFill="1" applyAlignment="1">
      <alignment horizontal="center" vertical="center"/>
      <protection/>
    </xf>
    <xf numFmtId="0" fontId="47" fillId="24" borderId="0" xfId="95" applyFont="1" applyFill="1" applyAlignment="1">
      <alignment horizontal="left"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49" fillId="0" borderId="10" xfId="95" applyFont="1" applyBorder="1" applyAlignment="1">
      <alignment horizontal="center" vertical="center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49" fillId="0" borderId="10" xfId="95" applyFont="1" applyBorder="1" applyAlignment="1">
      <alignment vertical="center"/>
      <protection/>
    </xf>
    <xf numFmtId="9" fontId="49" fillId="0" borderId="10" xfId="95" applyNumberFormat="1" applyFont="1" applyBorder="1" applyAlignment="1">
      <alignment horizontal="center" vertical="center"/>
      <protection/>
    </xf>
    <xf numFmtId="0" fontId="49" fillId="0" borderId="10" xfId="95" applyFont="1" applyBorder="1" applyAlignment="1">
      <alignment horizontal="center" vertical="center" wrapText="1"/>
      <protection/>
    </xf>
    <xf numFmtId="14" fontId="49" fillId="0" borderId="10" xfId="95" applyNumberFormat="1" applyFont="1" applyBorder="1" applyAlignment="1">
      <alignment horizontal="center" vertical="center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justify" vertical="top" wrapText="1"/>
    </xf>
    <xf numFmtId="0" fontId="48" fillId="24" borderId="10" xfId="0" applyFont="1" applyFill="1" applyBorder="1" applyAlignment="1">
      <alignment horizontal="center" vertical="top" wrapText="1"/>
    </xf>
    <xf numFmtId="14" fontId="47" fillId="0" borderId="10" xfId="95" applyNumberFormat="1" applyFont="1" applyBorder="1" applyAlignment="1">
      <alignment horizontal="center" vertical="center"/>
      <protection/>
    </xf>
    <xf numFmtId="0" fontId="47" fillId="0" borderId="10" xfId="95" applyFont="1" applyBorder="1" applyAlignment="1">
      <alignment horizontal="center" vertical="center" wrapText="1"/>
      <protection/>
    </xf>
    <xf numFmtId="14" fontId="47" fillId="0" borderId="10" xfId="95" applyNumberFormat="1" applyFont="1" applyBorder="1" applyAlignment="1">
      <alignment horizontal="center" vertical="center" wrapText="1"/>
      <protection/>
    </xf>
    <xf numFmtId="0" fontId="48" fillId="0" borderId="10" xfId="95" applyFont="1" applyBorder="1" applyAlignment="1">
      <alignment horizontal="center" vertical="center" wrapText="1"/>
      <protection/>
    </xf>
    <xf numFmtId="0" fontId="22" fillId="0" borderId="10" xfId="97" applyFont="1" applyBorder="1" applyAlignment="1">
      <alignment horizontal="center" vertical="center" wrapText="1"/>
      <protection/>
    </xf>
    <xf numFmtId="0" fontId="22" fillId="0" borderId="10" xfId="97" applyFont="1" applyFill="1" applyBorder="1" applyAlignment="1">
      <alignment horizontal="center" vertical="center" wrapText="1"/>
      <protection/>
    </xf>
    <xf numFmtId="0" fontId="22" fillId="0" borderId="10" xfId="103" applyFont="1" applyFill="1" applyBorder="1" applyAlignment="1">
      <alignment horizontal="center" vertical="center" wrapText="1"/>
      <protection/>
    </xf>
    <xf numFmtId="0" fontId="22" fillId="0" borderId="10" xfId="97" applyFont="1" applyBorder="1" applyAlignment="1">
      <alignment horizontal="center" wrapText="1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0" xfId="95" applyFont="1" applyBorder="1" applyAlignment="1">
      <alignment horizontal="left" vertical="center" wrapText="1"/>
      <protection/>
    </xf>
    <xf numFmtId="0" fontId="23" fillId="0" borderId="10" xfId="95" applyFont="1" applyBorder="1" applyAlignment="1">
      <alignment horizontal="center" vertical="center" wrapText="1"/>
      <protection/>
    </xf>
    <xf numFmtId="14" fontId="23" fillId="0" borderId="10" xfId="104" applyNumberFormat="1" applyFont="1" applyBorder="1" applyAlignment="1">
      <alignment horizontal="center" vertical="center" wrapText="1"/>
      <protection/>
    </xf>
    <xf numFmtId="1" fontId="50" fillId="0" borderId="10" xfId="0" applyNumberFormat="1" applyFont="1" applyBorder="1" applyAlignment="1">
      <alignment horizontal="center" vertical="center" wrapText="1"/>
    </xf>
    <xf numFmtId="1" fontId="23" fillId="0" borderId="10" xfId="104" applyNumberFormat="1" applyFont="1" applyBorder="1" applyAlignment="1">
      <alignment horizontal="center" vertical="center" wrapText="1"/>
      <protection/>
    </xf>
    <xf numFmtId="0" fontId="50" fillId="0" borderId="10" xfId="95" applyFont="1" applyBorder="1" applyAlignment="1">
      <alignment horizontal="center" vertical="center" wrapText="1"/>
      <protection/>
    </xf>
    <xf numFmtId="2" fontId="50" fillId="0" borderId="10" xfId="95" applyNumberFormat="1" applyFont="1" applyBorder="1" applyAlignment="1">
      <alignment horizontal="center" vertical="center" wrapText="1"/>
      <protection/>
    </xf>
    <xf numFmtId="14" fontId="50" fillId="0" borderId="10" xfId="104" applyNumberFormat="1" applyFont="1" applyBorder="1" applyAlignment="1">
      <alignment horizontal="center" vertical="center" wrapText="1"/>
      <protection/>
    </xf>
    <xf numFmtId="0" fontId="22" fillId="0" borderId="10" xfId="97" applyFont="1" applyBorder="1" applyAlignment="1">
      <alignment horizontal="center" vertical="center"/>
      <protection/>
    </xf>
    <xf numFmtId="14" fontId="51" fillId="0" borderId="10" xfId="104" applyNumberFormat="1" applyFont="1" applyBorder="1" applyAlignment="1">
      <alignment horizontal="center" vertical="center" wrapText="1"/>
      <protection/>
    </xf>
    <xf numFmtId="14" fontId="22" fillId="0" borderId="10" xfId="104" applyNumberFormat="1" applyFont="1" applyBorder="1" applyAlignment="1">
      <alignment horizontal="center" vertical="center" wrapText="1"/>
      <protection/>
    </xf>
    <xf numFmtId="1" fontId="22" fillId="0" borderId="10" xfId="104" applyNumberFormat="1" applyFont="1" applyBorder="1" applyAlignment="1">
      <alignment horizontal="center" vertical="center" wrapText="1"/>
      <protection/>
    </xf>
    <xf numFmtId="49" fontId="23" fillId="0" borderId="10" xfId="112" applyNumberFormat="1" applyFont="1" applyFill="1" applyBorder="1" applyAlignment="1">
      <alignment horizontal="center" vertical="center" wrapText="1"/>
      <protection/>
    </xf>
    <xf numFmtId="0" fontId="23" fillId="0" borderId="10" xfId="112" applyFont="1" applyFill="1" applyBorder="1" applyAlignment="1">
      <alignment horizontal="left" vertical="center" wrapText="1"/>
      <protection/>
    </xf>
    <xf numFmtId="0" fontId="23" fillId="0" borderId="10" xfId="114" applyFont="1" applyFill="1" applyBorder="1" applyAlignment="1">
      <alignment horizontal="center" vertical="center" wrapText="1"/>
      <protection/>
    </xf>
    <xf numFmtId="0" fontId="23" fillId="0" borderId="10" xfId="112" applyFont="1" applyFill="1" applyBorder="1" applyAlignment="1">
      <alignment horizontal="center" vertical="center" wrapText="1"/>
      <protection/>
    </xf>
    <xf numFmtId="1" fontId="23" fillId="0" borderId="10" xfId="114" applyNumberFormat="1" applyFont="1" applyFill="1" applyBorder="1" applyAlignment="1">
      <alignment horizontal="center" vertical="center" wrapText="1"/>
      <protection/>
    </xf>
    <xf numFmtId="0" fontId="23" fillId="0" borderId="10" xfId="112" applyFont="1" applyBorder="1" applyAlignment="1">
      <alignment horizontal="center" vertical="center" wrapText="1"/>
      <protection/>
    </xf>
    <xf numFmtId="0" fontId="23" fillId="0" borderId="10" xfId="112" applyFont="1" applyBorder="1" applyAlignment="1">
      <alignment horizontal="left" vertical="center" wrapText="1"/>
      <protection/>
    </xf>
    <xf numFmtId="0" fontId="23" fillId="0" borderId="10" xfId="114" applyFont="1" applyFill="1" applyBorder="1" applyAlignment="1">
      <alignment horizontal="left" vertical="center" wrapText="1"/>
      <protection/>
    </xf>
    <xf numFmtId="0" fontId="22" fillId="0" borderId="10" xfId="112" applyFont="1" applyBorder="1" applyAlignment="1">
      <alignment horizontal="center" vertical="center" wrapText="1"/>
      <protection/>
    </xf>
    <xf numFmtId="0" fontId="22" fillId="0" borderId="10" xfId="114" applyFont="1" applyFill="1" applyBorder="1" applyAlignment="1">
      <alignment horizontal="center" vertical="center" wrapText="1"/>
      <protection/>
    </xf>
    <xf numFmtId="1" fontId="22" fillId="0" borderId="10" xfId="114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0" fillId="25" borderId="10" xfId="0" applyNumberFormat="1" applyFont="1" applyFill="1" applyBorder="1" applyAlignment="1">
      <alignment horizontal="center" vertical="center" wrapText="1"/>
    </xf>
    <xf numFmtId="2" fontId="50" fillId="25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23" fillId="0" borderId="10" xfId="96" applyNumberFormat="1" applyFont="1" applyFill="1" applyBorder="1" applyAlignment="1">
      <alignment horizontal="center" vertical="center" wrapText="1"/>
      <protection/>
    </xf>
    <xf numFmtId="1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1" fillId="25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22" fillId="0" borderId="10" xfId="96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23" fillId="0" borderId="10" xfId="96" applyFont="1" applyFill="1" applyBorder="1" applyAlignment="1">
      <alignment horizontal="left" vertical="center" wrapText="1"/>
      <protection/>
    </xf>
    <xf numFmtId="1" fontId="23" fillId="0" borderId="10" xfId="96" applyNumberFormat="1" applyFont="1" applyFill="1" applyBorder="1" applyAlignment="1">
      <alignment horizontal="center" vertical="center" wrapText="1"/>
      <protection/>
    </xf>
    <xf numFmtId="14" fontId="23" fillId="0" borderId="10" xfId="96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14" fontId="23" fillId="0" borderId="10" xfId="96" applyNumberFormat="1" applyFont="1" applyFill="1" applyBorder="1" applyAlignment="1" quotePrefix="1">
      <alignment horizontal="center" vertical="center" wrapText="1"/>
      <protection/>
    </xf>
    <xf numFmtId="1" fontId="23" fillId="0" borderId="10" xfId="96" applyNumberFormat="1" applyFont="1" applyFill="1" applyBorder="1" applyAlignment="1">
      <alignment horizontal="center" vertical="center" wrapText="1" shrinkToFit="1"/>
      <protection/>
    </xf>
    <xf numFmtId="1" fontId="24" fillId="0" borderId="10" xfId="113" applyNumberFormat="1" applyFont="1" applyFill="1" applyBorder="1" applyAlignment="1">
      <alignment horizontal="center" vertical="center" wrapText="1"/>
      <protection/>
    </xf>
    <xf numFmtId="0" fontId="48" fillId="0" borderId="10" xfId="95" applyFont="1" applyBorder="1" applyAlignment="1">
      <alignment horizontal="center" vertical="center"/>
      <protection/>
    </xf>
    <xf numFmtId="0" fontId="48" fillId="0" borderId="10" xfId="95" applyFont="1" applyBorder="1" applyAlignment="1">
      <alignment horizontal="center"/>
      <protection/>
    </xf>
    <xf numFmtId="1" fontId="48" fillId="0" borderId="10" xfId="95" applyNumberFormat="1" applyFont="1" applyBorder="1" applyAlignment="1">
      <alignment horizontal="center"/>
      <protection/>
    </xf>
    <xf numFmtId="1" fontId="48" fillId="0" borderId="10" xfId="95" applyNumberFormat="1" applyFont="1" applyBorder="1" applyAlignment="1">
      <alignment horizontal="center" vertical="center"/>
      <protection/>
    </xf>
    <xf numFmtId="0" fontId="48" fillId="24" borderId="10" xfId="95" applyFont="1" applyFill="1" applyBorder="1" applyAlignment="1">
      <alignment horizontal="center" vertical="center"/>
      <protection/>
    </xf>
    <xf numFmtId="0" fontId="52" fillId="24" borderId="10" xfId="97" applyFont="1" applyFill="1" applyBorder="1" applyAlignment="1">
      <alignment horizontal="center" vertical="center" wrapText="1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1" fontId="31" fillId="0" borderId="10" xfId="95" applyNumberFormat="1" applyFont="1" applyFill="1" applyBorder="1" applyAlignment="1">
      <alignment horizontal="center" vertical="center" wrapText="1"/>
      <protection/>
    </xf>
    <xf numFmtId="1" fontId="31" fillId="0" borderId="10" xfId="95" applyNumberFormat="1" applyFont="1" applyBorder="1" applyAlignment="1">
      <alignment horizontal="center" vertical="center" wrapText="1"/>
      <protection/>
    </xf>
    <xf numFmtId="2" fontId="53" fillId="0" borderId="10" xfId="95" applyNumberFormat="1" applyFont="1" applyBorder="1" applyAlignment="1">
      <alignment horizontal="center" vertical="center" wrapText="1"/>
      <protection/>
    </xf>
    <xf numFmtId="0" fontId="31" fillId="0" borderId="10" xfId="95" applyFont="1" applyBorder="1" applyAlignment="1">
      <alignment horizontal="center" vertical="center" wrapText="1"/>
      <protection/>
    </xf>
    <xf numFmtId="2" fontId="31" fillId="0" borderId="10" xfId="95" applyNumberFormat="1" applyFont="1" applyBorder="1" applyAlignment="1">
      <alignment horizontal="center" vertical="center" wrapText="1"/>
      <protection/>
    </xf>
    <xf numFmtId="0" fontId="53" fillId="0" borderId="10" xfId="95" applyFont="1" applyBorder="1" applyAlignment="1">
      <alignment horizontal="center" vertical="center" wrapText="1"/>
      <protection/>
    </xf>
    <xf numFmtId="0" fontId="32" fillId="0" borderId="10" xfId="114" applyFont="1" applyFill="1" applyBorder="1" applyAlignment="1">
      <alignment horizontal="center" vertical="center" wrapText="1"/>
      <protection/>
    </xf>
    <xf numFmtId="2" fontId="32" fillId="0" borderId="10" xfId="111" applyNumberFormat="1" applyFont="1" applyBorder="1" applyAlignment="1">
      <alignment horizontal="center" vertical="center" wrapText="1"/>
      <protection/>
    </xf>
    <xf numFmtId="2" fontId="32" fillId="0" borderId="10" xfId="114" applyNumberFormat="1" applyFont="1" applyBorder="1" applyAlignment="1">
      <alignment horizontal="center" vertical="center" wrapText="1"/>
      <protection/>
    </xf>
    <xf numFmtId="1" fontId="32" fillId="0" borderId="10" xfId="111" applyNumberFormat="1" applyFont="1" applyBorder="1" applyAlignment="1">
      <alignment horizontal="center" vertical="center" wrapText="1"/>
      <protection/>
    </xf>
    <xf numFmtId="1" fontId="32" fillId="0" borderId="10" xfId="113" applyNumberFormat="1" applyFont="1" applyBorder="1" applyAlignment="1">
      <alignment horizontal="center" vertical="center" wrapText="1"/>
      <protection/>
    </xf>
    <xf numFmtId="2" fontId="32" fillId="0" borderId="10" xfId="112" applyNumberFormat="1" applyFont="1" applyFill="1" applyBorder="1" applyAlignment="1">
      <alignment horizontal="center" vertical="center" wrapText="1"/>
      <protection/>
    </xf>
    <xf numFmtId="2" fontId="32" fillId="0" borderId="10" xfId="112" applyNumberFormat="1" applyFont="1" applyBorder="1" applyAlignment="1">
      <alignment horizontal="center" vertical="center" wrapText="1"/>
      <protection/>
    </xf>
    <xf numFmtId="2" fontId="32" fillId="0" borderId="10" xfId="114" applyNumberFormat="1" applyFont="1" applyFill="1" applyBorder="1" applyAlignment="1">
      <alignment horizontal="center" vertical="center" wrapText="1"/>
      <protection/>
    </xf>
    <xf numFmtId="0" fontId="33" fillId="0" borderId="10" xfId="113" applyFont="1" applyBorder="1" applyAlignment="1">
      <alignment horizontal="center" vertical="center"/>
      <protection/>
    </xf>
    <xf numFmtId="0" fontId="32" fillId="0" borderId="10" xfId="113" applyFont="1" applyBorder="1" applyAlignment="1">
      <alignment vertical="center"/>
      <protection/>
    </xf>
    <xf numFmtId="1" fontId="33" fillId="0" borderId="10" xfId="113" applyNumberFormat="1" applyFont="1" applyBorder="1" applyAlignment="1">
      <alignment horizontal="center" vertical="center"/>
      <protection/>
    </xf>
    <xf numFmtId="2" fontId="50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23" fillId="0" borderId="10" xfId="96" applyNumberFormat="1" applyFont="1" applyFill="1" applyBorder="1" applyAlignment="1">
      <alignment horizontal="center" vertical="center" wrapText="1"/>
      <protection/>
    </xf>
    <xf numFmtId="2" fontId="23" fillId="0" borderId="10" xfId="96" applyNumberFormat="1" applyFont="1" applyFill="1" applyBorder="1" applyAlignment="1">
      <alignment horizontal="center" vertical="center" wrapText="1" shrinkToFit="1"/>
      <protection/>
    </xf>
    <xf numFmtId="2" fontId="24" fillId="0" borderId="10" xfId="113" applyNumberFormat="1" applyFont="1" applyFill="1" applyBorder="1" applyAlignment="1">
      <alignment horizontal="center" vertical="center" wrapText="1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47" fillId="0" borderId="10" xfId="96" applyNumberFormat="1" applyFont="1" applyFill="1" applyBorder="1" applyAlignment="1">
      <alignment horizontal="center" vertical="center" wrapText="1"/>
      <protection/>
    </xf>
    <xf numFmtId="0" fontId="47" fillId="0" borderId="10" xfId="96" applyFont="1" applyFill="1" applyBorder="1" applyAlignment="1">
      <alignment horizontal="center" vertical="center" wrapText="1"/>
      <protection/>
    </xf>
    <xf numFmtId="2" fontId="47" fillId="0" borderId="10" xfId="96" applyNumberFormat="1" applyFont="1" applyFill="1" applyBorder="1" applyAlignment="1">
      <alignment horizontal="center" vertical="center" wrapText="1"/>
      <protection/>
    </xf>
    <xf numFmtId="176" fontId="23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2" fontId="48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 quotePrefix="1">
      <alignment horizontal="center" vertical="center" wrapText="1"/>
    </xf>
    <xf numFmtId="2" fontId="48" fillId="24" borderId="10" xfId="0" applyNumberFormat="1" applyFont="1" applyFill="1" applyBorder="1" applyAlignment="1">
      <alignment horizontal="center" vertical="center" wrapText="1"/>
    </xf>
    <xf numFmtId="1" fontId="48" fillId="24" borderId="10" xfId="0" applyNumberFormat="1" applyFont="1" applyFill="1" applyBorder="1" applyAlignment="1">
      <alignment horizontal="center" vertical="center" wrapText="1"/>
    </xf>
    <xf numFmtId="1" fontId="47" fillId="24" borderId="10" xfId="95" applyNumberFormat="1" applyFont="1" applyFill="1" applyBorder="1" applyAlignment="1">
      <alignment horizontal="center" vertical="center"/>
      <protection/>
    </xf>
    <xf numFmtId="1" fontId="49" fillId="0" borderId="10" xfId="95" applyNumberFormat="1" applyFont="1" applyBorder="1" applyAlignment="1">
      <alignment horizontal="center" vertical="center"/>
      <protection/>
    </xf>
    <xf numFmtId="1" fontId="29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51" fillId="0" borderId="10" xfId="95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1" fontId="34" fillId="0" borderId="10" xfId="96" applyNumberFormat="1" applyFont="1" applyFill="1" applyBorder="1" applyAlignment="1">
      <alignment horizontal="center" vertical="center" wrapText="1"/>
      <protection/>
    </xf>
    <xf numFmtId="1" fontId="47" fillId="24" borderId="0" xfId="95" applyNumberFormat="1" applyFont="1" applyFill="1">
      <alignment/>
      <protection/>
    </xf>
    <xf numFmtId="1" fontId="48" fillId="24" borderId="10" xfId="95" applyNumberFormat="1" applyFont="1" applyFill="1" applyBorder="1" applyAlignment="1">
      <alignment horizontal="center" vertical="center"/>
      <protection/>
    </xf>
    <xf numFmtId="1" fontId="47" fillId="0" borderId="10" xfId="95" applyNumberFormat="1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 wrapText="1"/>
    </xf>
    <xf numFmtId="1" fontId="50" fillId="0" borderId="10" xfId="95" applyNumberFormat="1" applyFont="1" applyBorder="1" applyAlignment="1">
      <alignment horizontal="center" vertical="center" wrapText="1"/>
      <protection/>
    </xf>
    <xf numFmtId="0" fontId="52" fillId="24" borderId="10" xfId="95" applyFont="1" applyFill="1" applyBorder="1" applyAlignment="1">
      <alignment horizontal="center" vertical="center" wrapText="1"/>
      <protection/>
    </xf>
    <xf numFmtId="0" fontId="47" fillId="24" borderId="0" xfId="95" applyFont="1" applyFill="1" applyAlignment="1">
      <alignment horizontal="center"/>
      <protection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177" fontId="55" fillId="0" borderId="0" xfId="0" applyNumberFormat="1" applyFont="1" applyAlignment="1">
      <alignment/>
    </xf>
    <xf numFmtId="2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1" fontId="55" fillId="0" borderId="0" xfId="0" applyNumberFormat="1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9" fontId="58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23" fillId="0" borderId="11" xfId="96" applyFont="1" applyFill="1" applyBorder="1" applyAlignment="1">
      <alignment horizontal="left" vertical="center" wrapText="1"/>
      <protection/>
    </xf>
    <xf numFmtId="0" fontId="23" fillId="0" borderId="12" xfId="96" applyFont="1" applyFill="1" applyBorder="1" applyAlignment="1">
      <alignment horizontal="left" vertical="center" wrapText="1"/>
      <protection/>
    </xf>
    <xf numFmtId="0" fontId="23" fillId="0" borderId="10" xfId="112" applyFont="1" applyFill="1" applyBorder="1" applyAlignment="1">
      <alignment horizontal="center" vertical="center" wrapText="1"/>
      <protection/>
    </xf>
    <xf numFmtId="0" fontId="23" fillId="0" borderId="10" xfId="112" applyFont="1" applyFill="1" applyBorder="1" applyAlignment="1">
      <alignment horizontal="left" vertical="center" wrapText="1"/>
      <protection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97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23" fillId="0" borderId="10" xfId="95" applyFont="1" applyBorder="1" applyAlignment="1">
      <alignment horizontal="left" vertical="center" wrapText="1"/>
      <protection/>
    </xf>
    <xf numFmtId="0" fontId="23" fillId="0" borderId="10" xfId="95" applyFont="1" applyBorder="1" applyAlignment="1">
      <alignment horizontal="left" vertical="center"/>
      <protection/>
    </xf>
    <xf numFmtId="2" fontId="22" fillId="0" borderId="10" xfId="97" applyNumberFormat="1" applyFont="1" applyFill="1" applyBorder="1" applyAlignment="1">
      <alignment horizontal="center" vertical="center" wrapText="1"/>
      <protection/>
    </xf>
    <xf numFmtId="0" fontId="22" fillId="0" borderId="10" xfId="103" applyFont="1" applyFill="1" applyBorder="1" applyAlignment="1">
      <alignment horizontal="center" vertical="center" wrapText="1"/>
      <protection/>
    </xf>
    <xf numFmtId="0" fontId="22" fillId="0" borderId="10" xfId="97" applyFont="1" applyFill="1" applyBorder="1" applyAlignment="1">
      <alignment horizontal="center" vertical="center" wrapText="1"/>
      <protection/>
    </xf>
    <xf numFmtId="0" fontId="30" fillId="0" borderId="0" xfId="97" applyFont="1" applyAlignment="1">
      <alignment horizontal="left" vertical="top"/>
      <protection/>
    </xf>
    <xf numFmtId="0" fontId="26" fillId="24" borderId="0" xfId="97" applyFont="1" applyFill="1" applyAlignment="1">
      <alignment horizontal="center" vertical="top" wrapText="1"/>
      <protection/>
    </xf>
    <xf numFmtId="0" fontId="26" fillId="24" borderId="0" xfId="97" applyFont="1" applyFill="1" applyAlignment="1">
      <alignment horizontal="left" vertical="top"/>
      <protection/>
    </xf>
    <xf numFmtId="0" fontId="27" fillId="24" borderId="0" xfId="97" applyFont="1" applyFill="1" applyAlignment="1">
      <alignment horizontal="center" vertical="top"/>
      <protection/>
    </xf>
    <xf numFmtId="0" fontId="55" fillId="24" borderId="0" xfId="95" applyFont="1" applyFill="1" applyAlignment="1">
      <alignment horizontal="center" vertical="center"/>
      <protection/>
    </xf>
    <xf numFmtId="0" fontId="22" fillId="0" borderId="11" xfId="97" applyFont="1" applyFill="1" applyBorder="1" applyAlignment="1">
      <alignment horizontal="center" vertical="center" wrapText="1"/>
      <protection/>
    </xf>
    <xf numFmtId="0" fontId="22" fillId="0" borderId="12" xfId="97" applyFont="1" applyFill="1" applyBorder="1" applyAlignment="1">
      <alignment horizontal="center" vertical="center" wrapText="1"/>
      <protection/>
    </xf>
    <xf numFmtId="0" fontId="22" fillId="0" borderId="11" xfId="103" applyFont="1" applyFill="1" applyBorder="1" applyAlignment="1">
      <alignment horizontal="center" vertical="center" wrapText="1"/>
      <protection/>
    </xf>
    <xf numFmtId="0" fontId="22" fillId="0" borderId="12" xfId="103" applyFont="1" applyFill="1" applyBorder="1" applyAlignment="1">
      <alignment horizontal="center" vertical="center" wrapText="1"/>
      <protection/>
    </xf>
    <xf numFmtId="2" fontId="22" fillId="0" borderId="11" xfId="97" applyNumberFormat="1" applyFont="1" applyFill="1" applyBorder="1" applyAlignment="1">
      <alignment horizontal="center" vertical="center" wrapText="1"/>
      <protection/>
    </xf>
    <xf numFmtId="2" fontId="22" fillId="0" borderId="13" xfId="97" applyNumberFormat="1" applyFont="1" applyFill="1" applyBorder="1" applyAlignment="1">
      <alignment horizontal="center" vertical="center" wrapText="1"/>
      <protection/>
    </xf>
    <xf numFmtId="2" fontId="22" fillId="0" borderId="12" xfId="97" applyNumberFormat="1" applyFont="1" applyFill="1" applyBorder="1" applyAlignment="1">
      <alignment horizontal="center" vertical="center" wrapText="1"/>
      <protection/>
    </xf>
    <xf numFmtId="0" fontId="22" fillId="0" borderId="14" xfId="97" applyFont="1" applyFill="1" applyBorder="1" applyAlignment="1">
      <alignment horizontal="center" vertical="center" wrapText="1"/>
      <protection/>
    </xf>
    <xf numFmtId="0" fontId="22" fillId="0" borderId="15" xfId="97" applyFont="1" applyFill="1" applyBorder="1" applyAlignment="1">
      <alignment horizontal="center" vertical="center" wrapText="1"/>
      <protection/>
    </xf>
    <xf numFmtId="0" fontId="22" fillId="0" borderId="16" xfId="97" applyFont="1" applyFill="1" applyBorder="1" applyAlignment="1">
      <alignment horizontal="center" vertical="center" wrapText="1"/>
      <protection/>
    </xf>
    <xf numFmtId="0" fontId="56" fillId="24" borderId="10" xfId="0" applyFont="1" applyFill="1" applyBorder="1" applyAlignment="1">
      <alignment horizontal="center" vertical="center" wrapText="1"/>
    </xf>
    <xf numFmtId="0" fontId="56" fillId="24" borderId="14" xfId="0" applyFont="1" applyFill="1" applyBorder="1" applyAlignment="1">
      <alignment horizontal="center" vertical="center" wrapText="1"/>
    </xf>
    <xf numFmtId="0" fontId="56" fillId="24" borderId="15" xfId="0" applyFont="1" applyFill="1" applyBorder="1" applyAlignment="1">
      <alignment horizontal="center" vertical="center" wrapText="1"/>
    </xf>
    <xf numFmtId="0" fontId="56" fillId="24" borderId="16" xfId="0" applyFont="1" applyFill="1" applyBorder="1" applyAlignment="1">
      <alignment horizontal="center" vertical="center" wrapText="1"/>
    </xf>
    <xf numFmtId="0" fontId="27" fillId="24" borderId="10" xfId="97" applyFont="1" applyFill="1" applyBorder="1" applyAlignment="1">
      <alignment horizontal="center" vertical="top"/>
      <protection/>
    </xf>
    <xf numFmtId="0" fontId="58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left"/>
    </xf>
  </cellXfs>
  <cellStyles count="1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 2" xfId="95"/>
    <cellStyle name="Normal 2" xfId="96"/>
    <cellStyle name="Normal 2 10 2" xfId="97"/>
    <cellStyle name="Normal 2 2" xfId="98"/>
    <cellStyle name="Normal 2 3" xfId="99"/>
    <cellStyle name="Normal 2 4" xfId="100"/>
    <cellStyle name="Normal 2 54" xfId="101"/>
    <cellStyle name="Normal 2_Book1" xfId="102"/>
    <cellStyle name="Normal 2_Peforma of Desilting Action Plan 05(1).11.14kk" xfId="103"/>
    <cellStyle name="Normal 3" xfId="104"/>
    <cellStyle name="Normal 4" xfId="105"/>
    <cellStyle name="Normal 5" xfId="106"/>
    <cellStyle name="Normal 6" xfId="107"/>
    <cellStyle name="Normal 7" xfId="108"/>
    <cellStyle name="Normal 8" xfId="109"/>
    <cellStyle name="Normal 9" xfId="110"/>
    <cellStyle name="Normal_Annexure-A" xfId="111"/>
    <cellStyle name="Normal_Annual Action plan  Oct-2012 to June-2013" xfId="112"/>
    <cellStyle name="Normal_Modified Performa of Action Plan for desilting_24.04.12" xfId="113"/>
    <cellStyle name="Normal_Peforma of Desilting Action Plan 05(1).11.14kk" xfId="114"/>
    <cellStyle name="Note" xfId="115"/>
    <cellStyle name="Note 2" xfId="116"/>
    <cellStyle name="Output" xfId="117"/>
    <cellStyle name="Output 2" xfId="118"/>
    <cellStyle name="Percent" xfId="119"/>
    <cellStyle name="Title" xfId="120"/>
    <cellStyle name="Title 2" xfId="121"/>
    <cellStyle name="Total" xfId="122"/>
    <cellStyle name="Total 2" xfId="123"/>
    <cellStyle name="Warning Text" xfId="124"/>
    <cellStyle name="Warning Text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zoomScale="85" zoomScaleNormal="85" zoomScalePageLayoutView="0" workbookViewId="0" topLeftCell="A1">
      <selection activeCell="C30" sqref="C30"/>
    </sheetView>
  </sheetViews>
  <sheetFormatPr defaultColWidth="9.140625" defaultRowHeight="12"/>
  <cols>
    <col min="1" max="1" width="8.28125" style="33" customWidth="1"/>
    <col min="2" max="2" width="44.421875" style="34" customWidth="1"/>
    <col min="3" max="3" width="13.421875" style="33" customWidth="1"/>
    <col min="4" max="4" width="17.421875" style="17" customWidth="1"/>
    <col min="5" max="5" width="18.8515625" style="17" customWidth="1"/>
    <col min="6" max="6" width="19.28125" style="17" customWidth="1"/>
    <col min="7" max="7" width="13.00390625" style="17" customWidth="1"/>
    <col min="8" max="8" width="13.8515625" style="17" customWidth="1"/>
    <col min="9" max="9" width="13.00390625" style="17" customWidth="1"/>
    <col min="10" max="10" width="9.140625" style="17" customWidth="1"/>
    <col min="11" max="11" width="26.421875" style="17" hidden="1" customWidth="1"/>
    <col min="12" max="12" width="15.421875" style="17" hidden="1" customWidth="1"/>
    <col min="13" max="13" width="23.00390625" style="17" hidden="1" customWidth="1"/>
    <col min="14" max="16" width="39.57421875" style="17" hidden="1" customWidth="1"/>
    <col min="17" max="17" width="9.140625" style="17" hidden="1" customWidth="1"/>
    <col min="18" max="23" width="0" style="17" hidden="1" customWidth="1"/>
    <col min="24" max="16384" width="9.140625" style="17" customWidth="1"/>
  </cols>
  <sheetData>
    <row r="1" spans="1:9" ht="20.25" customHeight="1">
      <c r="A1" s="216" t="s">
        <v>3</v>
      </c>
      <c r="B1" s="216"/>
      <c r="C1" s="216"/>
      <c r="D1" s="216"/>
      <c r="E1" s="216"/>
      <c r="F1" s="216"/>
      <c r="G1" s="216"/>
      <c r="H1" s="216"/>
      <c r="I1" s="216"/>
    </row>
    <row r="3" spans="1:9" ht="20.25">
      <c r="A3" s="217" t="s">
        <v>294</v>
      </c>
      <c r="B3" s="217"/>
      <c r="C3" s="217"/>
      <c r="D3" s="217"/>
      <c r="E3" s="217"/>
      <c r="F3" s="217"/>
      <c r="G3" s="217"/>
      <c r="H3" s="217"/>
      <c r="I3" s="217"/>
    </row>
    <row r="4" spans="1:9" ht="28.5">
      <c r="A4" s="218"/>
      <c r="B4" s="218"/>
      <c r="C4" s="218"/>
      <c r="H4" s="219" t="s">
        <v>293</v>
      </c>
      <c r="I4" s="219"/>
    </row>
    <row r="5" spans="1:9" ht="33" customHeight="1">
      <c r="A5" s="215" t="s">
        <v>154</v>
      </c>
      <c r="B5" s="215"/>
      <c r="C5" s="215"/>
      <c r="D5" s="215"/>
      <c r="E5" s="215"/>
      <c r="F5" s="215"/>
      <c r="G5" s="215"/>
      <c r="H5" s="215"/>
      <c r="I5" s="215"/>
    </row>
    <row r="6" spans="1:16" ht="94.5">
      <c r="A6" s="52" t="s">
        <v>1</v>
      </c>
      <c r="B6" s="53" t="s">
        <v>0</v>
      </c>
      <c r="C6" s="54" t="s">
        <v>2</v>
      </c>
      <c r="D6" s="54" t="s">
        <v>155</v>
      </c>
      <c r="E6" s="54" t="s">
        <v>120</v>
      </c>
      <c r="F6" s="54" t="s">
        <v>121</v>
      </c>
      <c r="G6" s="54" t="s">
        <v>122</v>
      </c>
      <c r="H6" s="54" t="s">
        <v>123</v>
      </c>
      <c r="I6" s="54" t="s">
        <v>124</v>
      </c>
      <c r="K6" s="214"/>
      <c r="L6" s="214"/>
      <c r="M6" s="214"/>
      <c r="N6" s="214"/>
      <c r="O6" s="212" t="s">
        <v>277</v>
      </c>
      <c r="P6" s="212" t="s">
        <v>281</v>
      </c>
    </row>
    <row r="7" spans="1:16" ht="15.7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K7" s="213" t="s">
        <v>2</v>
      </c>
      <c r="L7" s="213" t="s">
        <v>278</v>
      </c>
      <c r="M7" s="214" t="s">
        <v>279</v>
      </c>
      <c r="N7" s="214" t="s">
        <v>280</v>
      </c>
      <c r="O7" s="212"/>
      <c r="P7" s="212"/>
    </row>
    <row r="8" spans="1:16" ht="15.75">
      <c r="A8" s="208" t="s">
        <v>156</v>
      </c>
      <c r="B8" s="208"/>
      <c r="C8" s="208"/>
      <c r="D8" s="208"/>
      <c r="E8" s="208"/>
      <c r="F8" s="208"/>
      <c r="G8" s="208"/>
      <c r="H8" s="208"/>
      <c r="I8" s="208"/>
      <c r="K8" s="213"/>
      <c r="L8" s="213"/>
      <c r="M8" s="214"/>
      <c r="N8" s="214"/>
      <c r="O8" s="212"/>
      <c r="P8" s="212"/>
    </row>
    <row r="9" spans="1:16" ht="15.75">
      <c r="A9" s="56">
        <v>1</v>
      </c>
      <c r="B9" s="57" t="s">
        <v>157</v>
      </c>
      <c r="C9" s="58">
        <v>400</v>
      </c>
      <c r="D9" s="59" t="s">
        <v>158</v>
      </c>
      <c r="E9" s="59"/>
      <c r="F9" s="59" t="s">
        <v>296</v>
      </c>
      <c r="G9" s="60">
        <f aca="true" t="shared" si="0" ref="G9:G40">H9/P9*100</f>
        <v>29.932950191570885</v>
      </c>
      <c r="H9" s="61">
        <v>25</v>
      </c>
      <c r="I9" s="22" t="s">
        <v>133</v>
      </c>
      <c r="K9" s="113">
        <v>400</v>
      </c>
      <c r="L9" s="114">
        <v>0.9</v>
      </c>
      <c r="M9" s="114">
        <v>1.3</v>
      </c>
      <c r="N9" s="114">
        <v>0.2</v>
      </c>
      <c r="O9" s="111">
        <f aca="true" t="shared" si="1" ref="O9:O20">K9*L9*N9</f>
        <v>72</v>
      </c>
      <c r="P9" s="110">
        <f aca="true" t="shared" si="2" ref="P9:P40">1.16*O9</f>
        <v>83.52</v>
      </c>
    </row>
    <row r="10" spans="1:16" ht="15.75">
      <c r="A10" s="56">
        <f>A9+1</f>
        <v>2</v>
      </c>
      <c r="B10" s="57" t="s">
        <v>159</v>
      </c>
      <c r="C10" s="58">
        <v>600</v>
      </c>
      <c r="D10" s="59">
        <v>43550</v>
      </c>
      <c r="E10" s="59" t="s">
        <v>160</v>
      </c>
      <c r="F10" s="59" t="s">
        <v>296</v>
      </c>
      <c r="G10" s="60">
        <f t="shared" si="0"/>
        <v>14.367816091954024</v>
      </c>
      <c r="H10" s="61">
        <v>40</v>
      </c>
      <c r="I10" s="22" t="s">
        <v>133</v>
      </c>
      <c r="K10" s="113">
        <v>600</v>
      </c>
      <c r="L10" s="114">
        <v>2</v>
      </c>
      <c r="M10" s="114">
        <v>1.5</v>
      </c>
      <c r="N10" s="114">
        <v>0.2</v>
      </c>
      <c r="O10" s="111">
        <f t="shared" si="1"/>
        <v>240</v>
      </c>
      <c r="P10" s="110">
        <f t="shared" si="2"/>
        <v>278.4</v>
      </c>
    </row>
    <row r="11" spans="1:16" ht="15.75">
      <c r="A11" s="56">
        <f aca="true" t="shared" si="3" ref="A11:A40">A10+1</f>
        <v>3</v>
      </c>
      <c r="B11" s="57" t="s">
        <v>162</v>
      </c>
      <c r="C11" s="58">
        <v>400</v>
      </c>
      <c r="D11" s="59">
        <v>43550</v>
      </c>
      <c r="E11" s="59" t="s">
        <v>160</v>
      </c>
      <c r="F11" s="59" t="s">
        <v>296</v>
      </c>
      <c r="G11" s="60">
        <f t="shared" si="0"/>
        <v>35.71428571428572</v>
      </c>
      <c r="H11" s="61">
        <v>58</v>
      </c>
      <c r="I11" s="22" t="s">
        <v>133</v>
      </c>
      <c r="K11" s="113">
        <v>400</v>
      </c>
      <c r="L11" s="114">
        <v>1.75</v>
      </c>
      <c r="M11" s="114">
        <v>1.3</v>
      </c>
      <c r="N11" s="114">
        <v>0.2</v>
      </c>
      <c r="O11" s="111">
        <f t="shared" si="1"/>
        <v>140</v>
      </c>
      <c r="P11" s="110">
        <f t="shared" si="2"/>
        <v>162.39999999999998</v>
      </c>
    </row>
    <row r="12" spans="1:16" ht="15.75">
      <c r="A12" s="56">
        <f t="shared" si="3"/>
        <v>4</v>
      </c>
      <c r="B12" s="57" t="s">
        <v>163</v>
      </c>
      <c r="C12" s="58">
        <v>230</v>
      </c>
      <c r="D12" s="59">
        <v>43550</v>
      </c>
      <c r="E12" s="59" t="s">
        <v>160</v>
      </c>
      <c r="F12" s="59" t="s">
        <v>296</v>
      </c>
      <c r="G12" s="60">
        <f t="shared" si="0"/>
        <v>37.481259370314845</v>
      </c>
      <c r="H12" s="61">
        <v>60</v>
      </c>
      <c r="I12" s="22" t="s">
        <v>133</v>
      </c>
      <c r="K12" s="113">
        <v>230</v>
      </c>
      <c r="L12" s="114">
        <v>2</v>
      </c>
      <c r="M12" s="114">
        <v>1.35</v>
      </c>
      <c r="N12" s="114">
        <v>0.3</v>
      </c>
      <c r="O12" s="111">
        <f t="shared" si="1"/>
        <v>138</v>
      </c>
      <c r="P12" s="110">
        <f t="shared" si="2"/>
        <v>160.07999999999998</v>
      </c>
    </row>
    <row r="13" spans="1:16" ht="15.75">
      <c r="A13" s="56">
        <f t="shared" si="3"/>
        <v>5</v>
      </c>
      <c r="B13" s="57" t="s">
        <v>164</v>
      </c>
      <c r="C13" s="58">
        <v>320</v>
      </c>
      <c r="D13" s="59">
        <v>43550</v>
      </c>
      <c r="E13" s="59" t="s">
        <v>160</v>
      </c>
      <c r="F13" s="59" t="s">
        <v>296</v>
      </c>
      <c r="G13" s="60">
        <f t="shared" si="0"/>
        <v>35.91954022988506</v>
      </c>
      <c r="H13" s="61">
        <v>40</v>
      </c>
      <c r="I13" s="22" t="s">
        <v>133</v>
      </c>
      <c r="K13" s="113">
        <v>320</v>
      </c>
      <c r="L13" s="114">
        <v>1</v>
      </c>
      <c r="M13" s="114">
        <v>1.4</v>
      </c>
      <c r="N13" s="114">
        <v>0.3</v>
      </c>
      <c r="O13" s="111">
        <f t="shared" si="1"/>
        <v>96</v>
      </c>
      <c r="P13" s="110">
        <f t="shared" si="2"/>
        <v>111.35999999999999</v>
      </c>
    </row>
    <row r="14" spans="1:16" ht="15.75">
      <c r="A14" s="56">
        <f t="shared" si="3"/>
        <v>6</v>
      </c>
      <c r="B14" s="57" t="s">
        <v>165</v>
      </c>
      <c r="C14" s="58">
        <v>6.4</v>
      </c>
      <c r="D14" s="59" t="s">
        <v>158</v>
      </c>
      <c r="E14" s="59" t="s">
        <v>161</v>
      </c>
      <c r="F14" s="59" t="s">
        <v>296</v>
      </c>
      <c r="G14" s="60">
        <f t="shared" si="0"/>
        <v>97.96238244514106</v>
      </c>
      <c r="H14" s="61">
        <v>10</v>
      </c>
      <c r="I14" s="61"/>
      <c r="K14" s="113">
        <v>6.4</v>
      </c>
      <c r="L14" s="114">
        <v>2.5</v>
      </c>
      <c r="M14" s="114">
        <v>1</v>
      </c>
      <c r="N14" s="114">
        <v>0.55</v>
      </c>
      <c r="O14" s="111">
        <f t="shared" si="1"/>
        <v>8.8</v>
      </c>
      <c r="P14" s="110">
        <f t="shared" si="2"/>
        <v>10.208</v>
      </c>
    </row>
    <row r="15" spans="1:16" ht="15.75">
      <c r="A15" s="56">
        <f t="shared" si="3"/>
        <v>7</v>
      </c>
      <c r="B15" s="57" t="s">
        <v>166</v>
      </c>
      <c r="C15" s="58">
        <v>570</v>
      </c>
      <c r="D15" s="59" t="s">
        <v>158</v>
      </c>
      <c r="E15" s="59" t="s">
        <v>161</v>
      </c>
      <c r="F15" s="59" t="s">
        <v>296</v>
      </c>
      <c r="G15" s="60">
        <f t="shared" si="0"/>
        <v>37.30590844928413</v>
      </c>
      <c r="H15" s="61">
        <v>37</v>
      </c>
      <c r="I15" s="61"/>
      <c r="K15" s="113">
        <v>570</v>
      </c>
      <c r="L15" s="114">
        <v>0.6</v>
      </c>
      <c r="M15" s="114">
        <v>1.5</v>
      </c>
      <c r="N15" s="114">
        <v>0.25</v>
      </c>
      <c r="O15" s="111">
        <f t="shared" si="1"/>
        <v>85.5</v>
      </c>
      <c r="P15" s="110">
        <f t="shared" si="2"/>
        <v>99.17999999999999</v>
      </c>
    </row>
    <row r="16" spans="1:16" ht="15.75">
      <c r="A16" s="56">
        <f t="shared" si="3"/>
        <v>8</v>
      </c>
      <c r="B16" s="57" t="s">
        <v>167</v>
      </c>
      <c r="C16" s="58">
        <v>1215</v>
      </c>
      <c r="D16" s="59">
        <v>43550</v>
      </c>
      <c r="E16" s="59" t="s">
        <v>160</v>
      </c>
      <c r="F16" s="59" t="s">
        <v>296</v>
      </c>
      <c r="G16" s="60">
        <f t="shared" si="0"/>
        <v>63.63424056670111</v>
      </c>
      <c r="H16" s="61">
        <v>240</v>
      </c>
      <c r="I16" s="22" t="s">
        <v>133</v>
      </c>
      <c r="K16" s="113">
        <v>1215</v>
      </c>
      <c r="L16" s="114">
        <v>2.23</v>
      </c>
      <c r="M16" s="114">
        <v>3</v>
      </c>
      <c r="N16" s="114">
        <v>0.12</v>
      </c>
      <c r="O16" s="111">
        <f t="shared" si="1"/>
        <v>325.13399999999996</v>
      </c>
      <c r="P16" s="110">
        <f t="shared" si="2"/>
        <v>377.15543999999994</v>
      </c>
    </row>
    <row r="17" spans="1:16" ht="15.75">
      <c r="A17" s="56">
        <f t="shared" si="3"/>
        <v>9</v>
      </c>
      <c r="B17" s="57" t="s">
        <v>168</v>
      </c>
      <c r="C17" s="58">
        <v>1460</v>
      </c>
      <c r="D17" s="59">
        <v>43550</v>
      </c>
      <c r="E17" s="59" t="s">
        <v>160</v>
      </c>
      <c r="F17" s="59" t="s">
        <v>296</v>
      </c>
      <c r="G17" s="60">
        <f t="shared" si="0"/>
        <v>94.4733112895607</v>
      </c>
      <c r="H17" s="61">
        <v>240</v>
      </c>
      <c r="I17" s="22" t="s">
        <v>133</v>
      </c>
      <c r="K17" s="113">
        <v>1460</v>
      </c>
      <c r="L17" s="114">
        <v>1</v>
      </c>
      <c r="M17" s="114">
        <v>2</v>
      </c>
      <c r="N17" s="114">
        <v>0.15</v>
      </c>
      <c r="O17" s="111">
        <f t="shared" si="1"/>
        <v>219</v>
      </c>
      <c r="P17" s="110">
        <f t="shared" si="2"/>
        <v>254.04</v>
      </c>
    </row>
    <row r="18" spans="1:16" ht="15.75">
      <c r="A18" s="56">
        <f t="shared" si="3"/>
        <v>10</v>
      </c>
      <c r="B18" s="57" t="s">
        <v>169</v>
      </c>
      <c r="C18" s="58">
        <v>400</v>
      </c>
      <c r="D18" s="59">
        <v>43550</v>
      </c>
      <c r="E18" s="59" t="s">
        <v>160</v>
      </c>
      <c r="F18" s="59" t="s">
        <v>296</v>
      </c>
      <c r="G18" s="60">
        <f t="shared" si="0"/>
        <v>11.494252873563218</v>
      </c>
      <c r="H18" s="61">
        <v>10</v>
      </c>
      <c r="I18" s="22" t="s">
        <v>133</v>
      </c>
      <c r="K18" s="113">
        <v>400</v>
      </c>
      <c r="L18" s="114">
        <v>0.75</v>
      </c>
      <c r="M18" s="114">
        <v>1.35</v>
      </c>
      <c r="N18" s="114">
        <v>0.25</v>
      </c>
      <c r="O18" s="111">
        <f t="shared" si="1"/>
        <v>75</v>
      </c>
      <c r="P18" s="110">
        <f t="shared" si="2"/>
        <v>87</v>
      </c>
    </row>
    <row r="19" spans="1:16" ht="15.75">
      <c r="A19" s="56">
        <f t="shared" si="3"/>
        <v>11</v>
      </c>
      <c r="B19" s="57" t="s">
        <v>170</v>
      </c>
      <c r="C19" s="58">
        <v>400</v>
      </c>
      <c r="D19" s="59">
        <v>43550</v>
      </c>
      <c r="E19" s="59" t="s">
        <v>160</v>
      </c>
      <c r="F19" s="59" t="s">
        <v>296</v>
      </c>
      <c r="G19" s="60">
        <f t="shared" si="0"/>
        <v>11.494252873563218</v>
      </c>
      <c r="H19" s="61">
        <v>10</v>
      </c>
      <c r="I19" s="22" t="s">
        <v>133</v>
      </c>
      <c r="K19" s="113">
        <v>400</v>
      </c>
      <c r="L19" s="114">
        <v>0.75</v>
      </c>
      <c r="M19" s="114">
        <v>1.35</v>
      </c>
      <c r="N19" s="114">
        <v>0.25</v>
      </c>
      <c r="O19" s="111">
        <f t="shared" si="1"/>
        <v>75</v>
      </c>
      <c r="P19" s="110">
        <f t="shared" si="2"/>
        <v>87</v>
      </c>
    </row>
    <row r="20" spans="1:16" ht="15.75">
      <c r="A20" s="56">
        <f t="shared" si="3"/>
        <v>12</v>
      </c>
      <c r="B20" s="57" t="s">
        <v>171</v>
      </c>
      <c r="C20" s="58">
        <v>1300</v>
      </c>
      <c r="D20" s="59">
        <v>43559</v>
      </c>
      <c r="E20" s="59" t="s">
        <v>172</v>
      </c>
      <c r="F20" s="59" t="s">
        <v>296</v>
      </c>
      <c r="G20" s="60">
        <f t="shared" si="0"/>
        <v>20.55702917771883</v>
      </c>
      <c r="H20" s="61">
        <v>155</v>
      </c>
      <c r="I20" s="22" t="s">
        <v>133</v>
      </c>
      <c r="K20" s="113">
        <v>1300</v>
      </c>
      <c r="L20" s="114">
        <v>2.5</v>
      </c>
      <c r="M20" s="114">
        <v>2.5</v>
      </c>
      <c r="N20" s="114">
        <v>0.2</v>
      </c>
      <c r="O20" s="111">
        <f t="shared" si="1"/>
        <v>650</v>
      </c>
      <c r="P20" s="110">
        <f t="shared" si="2"/>
        <v>754</v>
      </c>
    </row>
    <row r="21" spans="1:16" ht="15.75">
      <c r="A21" s="56">
        <f t="shared" si="3"/>
        <v>13</v>
      </c>
      <c r="B21" s="57" t="s">
        <v>173</v>
      </c>
      <c r="C21" s="58">
        <v>2</v>
      </c>
      <c r="D21" s="59" t="s">
        <v>158</v>
      </c>
      <c r="E21" s="59"/>
      <c r="F21" s="59" t="s">
        <v>296</v>
      </c>
      <c r="G21" s="60">
        <f t="shared" si="0"/>
        <v>0</v>
      </c>
      <c r="H21" s="61">
        <v>0</v>
      </c>
      <c r="I21" s="61"/>
      <c r="K21" s="113">
        <v>2</v>
      </c>
      <c r="L21" s="114" t="s">
        <v>276</v>
      </c>
      <c r="M21" s="114">
        <v>0.6</v>
      </c>
      <c r="N21" s="114">
        <v>0.15</v>
      </c>
      <c r="O21" s="111">
        <v>8</v>
      </c>
      <c r="P21" s="110">
        <f t="shared" si="2"/>
        <v>9.28</v>
      </c>
    </row>
    <row r="22" spans="1:16" ht="15.75">
      <c r="A22" s="56">
        <f t="shared" si="3"/>
        <v>14</v>
      </c>
      <c r="B22" s="57" t="s">
        <v>174</v>
      </c>
      <c r="C22" s="58">
        <v>760</v>
      </c>
      <c r="D22" s="59">
        <v>43550</v>
      </c>
      <c r="E22" s="59" t="s">
        <v>160</v>
      </c>
      <c r="F22" s="59" t="s">
        <v>296</v>
      </c>
      <c r="G22" s="60">
        <f t="shared" si="0"/>
        <v>25.521778584392013</v>
      </c>
      <c r="H22" s="61">
        <v>54</v>
      </c>
      <c r="I22" s="22" t="s">
        <v>133</v>
      </c>
      <c r="K22" s="113">
        <v>760</v>
      </c>
      <c r="L22" s="114">
        <v>1.2</v>
      </c>
      <c r="M22" s="114">
        <v>2</v>
      </c>
      <c r="N22" s="114">
        <v>0.2</v>
      </c>
      <c r="O22" s="111">
        <f aca="true" t="shared" si="4" ref="O22:O40">K22*L22*N22</f>
        <v>182.4</v>
      </c>
      <c r="P22" s="110">
        <f t="shared" si="2"/>
        <v>211.584</v>
      </c>
    </row>
    <row r="23" spans="1:16" ht="15.75">
      <c r="A23" s="56">
        <f t="shared" si="3"/>
        <v>15</v>
      </c>
      <c r="B23" s="57" t="s">
        <v>175</v>
      </c>
      <c r="C23" s="58">
        <v>150</v>
      </c>
      <c r="D23" s="59">
        <v>43550</v>
      </c>
      <c r="E23" s="59" t="s">
        <v>160</v>
      </c>
      <c r="F23" s="59" t="s">
        <v>296</v>
      </c>
      <c r="G23" s="60">
        <f t="shared" si="0"/>
        <v>0</v>
      </c>
      <c r="H23" s="61">
        <v>0</v>
      </c>
      <c r="I23" s="22" t="s">
        <v>133</v>
      </c>
      <c r="K23" s="113">
        <v>150</v>
      </c>
      <c r="L23" s="114">
        <v>1</v>
      </c>
      <c r="M23" s="114">
        <v>1.5</v>
      </c>
      <c r="N23" s="114">
        <v>0.25</v>
      </c>
      <c r="O23" s="111">
        <f t="shared" si="4"/>
        <v>37.5</v>
      </c>
      <c r="P23" s="110">
        <f t="shared" si="2"/>
        <v>43.5</v>
      </c>
    </row>
    <row r="24" spans="1:16" ht="15.75">
      <c r="A24" s="56">
        <f t="shared" si="3"/>
        <v>16</v>
      </c>
      <c r="B24" s="57" t="s">
        <v>176</v>
      </c>
      <c r="C24" s="58">
        <v>5</v>
      </c>
      <c r="D24" s="59" t="s">
        <v>158</v>
      </c>
      <c r="E24" s="59"/>
      <c r="F24" s="59" t="s">
        <v>296</v>
      </c>
      <c r="G24" s="60">
        <f t="shared" si="0"/>
        <v>53.879310344827594</v>
      </c>
      <c r="H24" s="61">
        <v>5</v>
      </c>
      <c r="I24" s="22" t="s">
        <v>133</v>
      </c>
      <c r="K24" s="113">
        <v>5</v>
      </c>
      <c r="L24" s="114">
        <v>4</v>
      </c>
      <c r="M24" s="114">
        <v>0.6</v>
      </c>
      <c r="N24" s="114">
        <v>0.4</v>
      </c>
      <c r="O24" s="111">
        <f t="shared" si="4"/>
        <v>8</v>
      </c>
      <c r="P24" s="110">
        <f t="shared" si="2"/>
        <v>9.28</v>
      </c>
    </row>
    <row r="25" spans="1:16" ht="15.75">
      <c r="A25" s="56">
        <f t="shared" si="3"/>
        <v>17</v>
      </c>
      <c r="B25" s="57" t="s">
        <v>177</v>
      </c>
      <c r="C25" s="58">
        <v>600</v>
      </c>
      <c r="D25" s="59">
        <v>43550</v>
      </c>
      <c r="E25" s="59" t="s">
        <v>160</v>
      </c>
      <c r="F25" s="59" t="s">
        <v>296</v>
      </c>
      <c r="G25" s="60">
        <f t="shared" si="0"/>
        <v>12.894193928676687</v>
      </c>
      <c r="H25" s="61">
        <v>35</v>
      </c>
      <c r="I25" s="22" t="s">
        <v>133</v>
      </c>
      <c r="K25" s="113">
        <v>600</v>
      </c>
      <c r="L25" s="114">
        <v>1.3</v>
      </c>
      <c r="M25" s="114">
        <v>1.8</v>
      </c>
      <c r="N25" s="114">
        <v>0.3</v>
      </c>
      <c r="O25" s="111">
        <f t="shared" si="4"/>
        <v>234</v>
      </c>
      <c r="P25" s="110">
        <f t="shared" si="2"/>
        <v>271.44</v>
      </c>
    </row>
    <row r="26" spans="1:16" ht="15.75">
      <c r="A26" s="56">
        <f t="shared" si="3"/>
        <v>18</v>
      </c>
      <c r="B26" s="57" t="s">
        <v>178</v>
      </c>
      <c r="C26" s="62">
        <v>520</v>
      </c>
      <c r="D26" s="59">
        <v>43550</v>
      </c>
      <c r="E26" s="59" t="s">
        <v>160</v>
      </c>
      <c r="F26" s="59" t="s">
        <v>296</v>
      </c>
      <c r="G26" s="60">
        <f t="shared" si="0"/>
        <v>33.15649867374006</v>
      </c>
      <c r="H26" s="61">
        <v>30</v>
      </c>
      <c r="I26" s="22" t="s">
        <v>133</v>
      </c>
      <c r="K26" s="115">
        <v>520</v>
      </c>
      <c r="L26" s="114">
        <v>1.5</v>
      </c>
      <c r="M26" s="112">
        <v>0.75</v>
      </c>
      <c r="N26" s="114">
        <v>0.1</v>
      </c>
      <c r="O26" s="111">
        <f t="shared" si="4"/>
        <v>78</v>
      </c>
      <c r="P26" s="110">
        <f t="shared" si="2"/>
        <v>90.47999999999999</v>
      </c>
    </row>
    <row r="27" spans="1:16" ht="15.75">
      <c r="A27" s="56">
        <f t="shared" si="3"/>
        <v>19</v>
      </c>
      <c r="B27" s="210" t="s">
        <v>179</v>
      </c>
      <c r="C27" s="62">
        <v>405</v>
      </c>
      <c r="D27" s="59">
        <v>43550</v>
      </c>
      <c r="E27" s="59" t="s">
        <v>160</v>
      </c>
      <c r="F27" s="59" t="s">
        <v>296</v>
      </c>
      <c r="G27" s="60">
        <f t="shared" si="0"/>
        <v>18.920580861832455</v>
      </c>
      <c r="H27" s="61">
        <v>16</v>
      </c>
      <c r="I27" s="22" t="s">
        <v>133</v>
      </c>
      <c r="K27" s="115">
        <v>405</v>
      </c>
      <c r="L27" s="114">
        <v>1.8</v>
      </c>
      <c r="M27" s="112">
        <v>2</v>
      </c>
      <c r="N27" s="114">
        <v>0.1</v>
      </c>
      <c r="O27" s="111">
        <f t="shared" si="4"/>
        <v>72.9</v>
      </c>
      <c r="P27" s="110">
        <f t="shared" si="2"/>
        <v>84.56400000000001</v>
      </c>
    </row>
    <row r="28" spans="1:16" ht="15.75">
      <c r="A28" s="56">
        <f t="shared" si="3"/>
        <v>20</v>
      </c>
      <c r="B28" s="211"/>
      <c r="C28" s="62">
        <v>390</v>
      </c>
      <c r="D28" s="59">
        <v>43550</v>
      </c>
      <c r="E28" s="59" t="s">
        <v>160</v>
      </c>
      <c r="F28" s="59" t="s">
        <v>296</v>
      </c>
      <c r="G28" s="60">
        <f t="shared" si="0"/>
        <v>11.461505714379278</v>
      </c>
      <c r="H28" s="61">
        <v>14</v>
      </c>
      <c r="I28" s="22" t="s">
        <v>133</v>
      </c>
      <c r="K28" s="115">
        <v>390</v>
      </c>
      <c r="L28" s="114">
        <v>1.8</v>
      </c>
      <c r="M28" s="112">
        <v>0.75</v>
      </c>
      <c r="N28" s="114">
        <v>0.15</v>
      </c>
      <c r="O28" s="111">
        <f t="shared" si="4"/>
        <v>105.3</v>
      </c>
      <c r="P28" s="110">
        <f t="shared" si="2"/>
        <v>122.14799999999998</v>
      </c>
    </row>
    <row r="29" spans="1:16" ht="15.75">
      <c r="A29" s="56">
        <f t="shared" si="3"/>
        <v>21</v>
      </c>
      <c r="B29" s="210" t="s">
        <v>180</v>
      </c>
      <c r="C29" s="62">
        <v>540</v>
      </c>
      <c r="D29" s="59">
        <v>43550</v>
      </c>
      <c r="E29" s="59" t="s">
        <v>160</v>
      </c>
      <c r="F29" s="59" t="s">
        <v>296</v>
      </c>
      <c r="G29" s="60">
        <f t="shared" si="0"/>
        <v>22.70469703419895</v>
      </c>
      <c r="H29" s="61">
        <v>32</v>
      </c>
      <c r="I29" s="22" t="s">
        <v>133</v>
      </c>
      <c r="K29" s="115">
        <v>540</v>
      </c>
      <c r="L29" s="114">
        <v>1.5</v>
      </c>
      <c r="M29" s="112">
        <v>1.1</v>
      </c>
      <c r="N29" s="114">
        <v>0.15</v>
      </c>
      <c r="O29" s="111">
        <f t="shared" si="4"/>
        <v>121.5</v>
      </c>
      <c r="P29" s="110">
        <f t="shared" si="2"/>
        <v>140.94</v>
      </c>
    </row>
    <row r="30" spans="1:16" ht="15.75">
      <c r="A30" s="56">
        <f t="shared" si="3"/>
        <v>22</v>
      </c>
      <c r="B30" s="211"/>
      <c r="C30" s="62">
        <v>120</v>
      </c>
      <c r="D30" s="59">
        <v>43550</v>
      </c>
      <c r="E30" s="59" t="s">
        <v>160</v>
      </c>
      <c r="F30" s="59" t="s">
        <v>296</v>
      </c>
      <c r="G30" s="60">
        <f t="shared" si="0"/>
        <v>41.90613026819924</v>
      </c>
      <c r="H30" s="61">
        <v>14</v>
      </c>
      <c r="I30" s="22" t="s">
        <v>133</v>
      </c>
      <c r="K30" s="115">
        <v>120</v>
      </c>
      <c r="L30" s="114">
        <v>1.6</v>
      </c>
      <c r="M30" s="112">
        <v>1.1</v>
      </c>
      <c r="N30" s="114">
        <v>0.15</v>
      </c>
      <c r="O30" s="111">
        <f t="shared" si="4"/>
        <v>28.799999999999997</v>
      </c>
      <c r="P30" s="110">
        <f t="shared" si="2"/>
        <v>33.407999999999994</v>
      </c>
    </row>
    <row r="31" spans="1:16" ht="15.75">
      <c r="A31" s="56">
        <f t="shared" si="3"/>
        <v>23</v>
      </c>
      <c r="B31" s="211"/>
      <c r="C31" s="62">
        <v>270</v>
      </c>
      <c r="D31" s="59">
        <v>43550</v>
      </c>
      <c r="E31" s="59" t="s">
        <v>160</v>
      </c>
      <c r="F31" s="59" t="s">
        <v>296</v>
      </c>
      <c r="G31" s="60">
        <f t="shared" si="0"/>
        <v>37.5629178874615</v>
      </c>
      <c r="H31" s="61">
        <v>30</v>
      </c>
      <c r="I31" s="22" t="s">
        <v>133</v>
      </c>
      <c r="K31" s="115">
        <v>270</v>
      </c>
      <c r="L31" s="114">
        <v>1.7</v>
      </c>
      <c r="M31" s="112">
        <v>1.8</v>
      </c>
      <c r="N31" s="114">
        <v>0.15</v>
      </c>
      <c r="O31" s="111">
        <f t="shared" si="4"/>
        <v>68.85</v>
      </c>
      <c r="P31" s="110">
        <f t="shared" si="2"/>
        <v>79.86599999999999</v>
      </c>
    </row>
    <row r="32" spans="1:16" ht="15.75">
      <c r="A32" s="56">
        <f t="shared" si="3"/>
        <v>24</v>
      </c>
      <c r="B32" s="57" t="s">
        <v>181</v>
      </c>
      <c r="C32" s="63">
        <v>500</v>
      </c>
      <c r="D32" s="64">
        <v>43559</v>
      </c>
      <c r="E32" s="59" t="s">
        <v>172</v>
      </c>
      <c r="F32" s="59" t="s">
        <v>296</v>
      </c>
      <c r="G32" s="60">
        <f t="shared" si="0"/>
        <v>53.63984674329502</v>
      </c>
      <c r="H32" s="61">
        <v>70</v>
      </c>
      <c r="I32" s="22" t="s">
        <v>133</v>
      </c>
      <c r="K32" s="112">
        <v>500</v>
      </c>
      <c r="L32" s="112">
        <v>1.5</v>
      </c>
      <c r="M32" s="112">
        <v>0.65</v>
      </c>
      <c r="N32" s="112">
        <v>0.15</v>
      </c>
      <c r="O32" s="111">
        <f t="shared" si="4"/>
        <v>112.5</v>
      </c>
      <c r="P32" s="110">
        <f t="shared" si="2"/>
        <v>130.5</v>
      </c>
    </row>
    <row r="33" spans="1:16" ht="15.75">
      <c r="A33" s="56">
        <f t="shared" si="3"/>
        <v>25</v>
      </c>
      <c r="B33" s="57" t="s">
        <v>182</v>
      </c>
      <c r="C33" s="58">
        <v>700</v>
      </c>
      <c r="D33" s="64">
        <v>43559</v>
      </c>
      <c r="E33" s="59" t="s">
        <v>172</v>
      </c>
      <c r="F33" s="59" t="s">
        <v>296</v>
      </c>
      <c r="G33" s="60">
        <f t="shared" si="0"/>
        <v>56.15763546798029</v>
      </c>
      <c r="H33" s="61">
        <v>114</v>
      </c>
      <c r="I33" s="22" t="s">
        <v>133</v>
      </c>
      <c r="K33" s="113">
        <v>700</v>
      </c>
      <c r="L33" s="114">
        <v>1.25</v>
      </c>
      <c r="M33" s="114">
        <v>2</v>
      </c>
      <c r="N33" s="114">
        <v>0.2</v>
      </c>
      <c r="O33" s="111">
        <f t="shared" si="4"/>
        <v>175</v>
      </c>
      <c r="P33" s="110">
        <f t="shared" si="2"/>
        <v>203</v>
      </c>
    </row>
    <row r="34" spans="1:16" ht="15.75">
      <c r="A34" s="56">
        <f t="shared" si="3"/>
        <v>26</v>
      </c>
      <c r="B34" s="57" t="s">
        <v>183</v>
      </c>
      <c r="C34" s="58">
        <v>250</v>
      </c>
      <c r="D34" s="64">
        <v>43559</v>
      </c>
      <c r="E34" s="59" t="s">
        <v>172</v>
      </c>
      <c r="F34" s="59" t="s">
        <v>296</v>
      </c>
      <c r="G34" s="60">
        <f t="shared" si="0"/>
        <v>63.85696040868455</v>
      </c>
      <c r="H34" s="61">
        <v>25</v>
      </c>
      <c r="I34" s="22" t="s">
        <v>133</v>
      </c>
      <c r="K34" s="113">
        <v>250</v>
      </c>
      <c r="L34" s="114">
        <v>0.9</v>
      </c>
      <c r="M34" s="114">
        <v>1</v>
      </c>
      <c r="N34" s="112">
        <v>0.15</v>
      </c>
      <c r="O34" s="111">
        <f t="shared" si="4"/>
        <v>33.75</v>
      </c>
      <c r="P34" s="110">
        <f t="shared" si="2"/>
        <v>39.15</v>
      </c>
    </row>
    <row r="35" spans="1:16" ht="15.75">
      <c r="A35" s="56">
        <f t="shared" si="3"/>
        <v>27</v>
      </c>
      <c r="B35" s="57" t="s">
        <v>184</v>
      </c>
      <c r="C35" s="58">
        <v>250</v>
      </c>
      <c r="D35" s="64">
        <v>43559</v>
      </c>
      <c r="E35" s="59" t="s">
        <v>172</v>
      </c>
      <c r="F35" s="59" t="s">
        <v>296</v>
      </c>
      <c r="G35" s="60">
        <f t="shared" si="0"/>
        <v>66.41123882503193</v>
      </c>
      <c r="H35" s="61">
        <v>26</v>
      </c>
      <c r="I35" s="22" t="s">
        <v>133</v>
      </c>
      <c r="K35" s="113">
        <v>250</v>
      </c>
      <c r="L35" s="114">
        <v>0.9</v>
      </c>
      <c r="M35" s="114">
        <v>1</v>
      </c>
      <c r="N35" s="112">
        <v>0.15</v>
      </c>
      <c r="O35" s="111">
        <f t="shared" si="4"/>
        <v>33.75</v>
      </c>
      <c r="P35" s="110">
        <f t="shared" si="2"/>
        <v>39.15</v>
      </c>
    </row>
    <row r="36" spans="1:16" ht="15.75">
      <c r="A36" s="56">
        <f t="shared" si="3"/>
        <v>28</v>
      </c>
      <c r="B36" s="57" t="s">
        <v>185</v>
      </c>
      <c r="C36" s="58">
        <v>250</v>
      </c>
      <c r="D36" s="64">
        <v>43559</v>
      </c>
      <c r="E36" s="59" t="s">
        <v>172</v>
      </c>
      <c r="F36" s="59" t="s">
        <v>296</v>
      </c>
      <c r="G36" s="60">
        <f t="shared" si="0"/>
        <v>81.73690932311622</v>
      </c>
      <c r="H36" s="61">
        <v>32</v>
      </c>
      <c r="I36" s="22" t="s">
        <v>133</v>
      </c>
      <c r="K36" s="113">
        <v>250</v>
      </c>
      <c r="L36" s="114">
        <v>0.9</v>
      </c>
      <c r="M36" s="114">
        <v>1</v>
      </c>
      <c r="N36" s="112">
        <v>0.15</v>
      </c>
      <c r="O36" s="111">
        <f t="shared" si="4"/>
        <v>33.75</v>
      </c>
      <c r="P36" s="110">
        <f t="shared" si="2"/>
        <v>39.15</v>
      </c>
    </row>
    <row r="37" spans="1:16" ht="15.75">
      <c r="A37" s="56">
        <f t="shared" si="3"/>
        <v>29</v>
      </c>
      <c r="B37" s="57" t="s">
        <v>186</v>
      </c>
      <c r="C37" s="62">
        <v>300</v>
      </c>
      <c r="D37" s="64">
        <v>43559</v>
      </c>
      <c r="E37" s="59" t="s">
        <v>172</v>
      </c>
      <c r="F37" s="59" t="s">
        <v>296</v>
      </c>
      <c r="G37" s="60">
        <f t="shared" si="0"/>
        <v>47.89272030651341</v>
      </c>
      <c r="H37" s="61">
        <v>40</v>
      </c>
      <c r="I37" s="22" t="s">
        <v>133</v>
      </c>
      <c r="K37" s="115">
        <v>300</v>
      </c>
      <c r="L37" s="112">
        <v>1.6</v>
      </c>
      <c r="M37" s="112">
        <v>1</v>
      </c>
      <c r="N37" s="112">
        <v>0.15</v>
      </c>
      <c r="O37" s="111">
        <f t="shared" si="4"/>
        <v>72</v>
      </c>
      <c r="P37" s="110">
        <f t="shared" si="2"/>
        <v>83.52</v>
      </c>
    </row>
    <row r="38" spans="1:16" ht="15.75">
      <c r="A38" s="56">
        <f t="shared" si="3"/>
        <v>30</v>
      </c>
      <c r="B38" s="57" t="s">
        <v>187</v>
      </c>
      <c r="C38" s="62">
        <v>900</v>
      </c>
      <c r="D38" s="64">
        <v>43559</v>
      </c>
      <c r="E38" s="59" t="s">
        <v>172</v>
      </c>
      <c r="F38" s="59" t="s">
        <v>296</v>
      </c>
      <c r="G38" s="60">
        <f t="shared" si="0"/>
        <v>13.136288998357967</v>
      </c>
      <c r="H38" s="61">
        <v>36</v>
      </c>
      <c r="I38" s="22" t="s">
        <v>133</v>
      </c>
      <c r="K38" s="115">
        <v>900</v>
      </c>
      <c r="L38" s="112">
        <v>1.75</v>
      </c>
      <c r="M38" s="112">
        <v>1.05</v>
      </c>
      <c r="N38" s="112">
        <v>0.15</v>
      </c>
      <c r="O38" s="111">
        <f t="shared" si="4"/>
        <v>236.25</v>
      </c>
      <c r="P38" s="110">
        <f t="shared" si="2"/>
        <v>274.04999999999995</v>
      </c>
    </row>
    <row r="39" spans="1:16" ht="15.75">
      <c r="A39" s="56">
        <f t="shared" si="3"/>
        <v>31</v>
      </c>
      <c r="B39" s="57" t="s">
        <v>188</v>
      </c>
      <c r="C39" s="62">
        <v>600</v>
      </c>
      <c r="D39" s="64">
        <v>43559</v>
      </c>
      <c r="E39" s="59" t="s">
        <v>172</v>
      </c>
      <c r="F39" s="59" t="s">
        <v>296</v>
      </c>
      <c r="G39" s="60">
        <f t="shared" si="0"/>
        <v>18.576570300708234</v>
      </c>
      <c r="H39" s="61">
        <v>32</v>
      </c>
      <c r="I39" s="22" t="s">
        <v>133</v>
      </c>
      <c r="K39" s="115">
        <v>600</v>
      </c>
      <c r="L39" s="112">
        <v>1.65</v>
      </c>
      <c r="M39" s="112">
        <v>1.05</v>
      </c>
      <c r="N39" s="112">
        <v>0.15</v>
      </c>
      <c r="O39" s="111">
        <f t="shared" si="4"/>
        <v>148.5</v>
      </c>
      <c r="P39" s="110">
        <f t="shared" si="2"/>
        <v>172.26</v>
      </c>
    </row>
    <row r="40" spans="1:16" ht="15.75">
      <c r="A40" s="56">
        <f t="shared" si="3"/>
        <v>32</v>
      </c>
      <c r="B40" s="57" t="s">
        <v>189</v>
      </c>
      <c r="C40" s="62">
        <v>570</v>
      </c>
      <c r="D40" s="64">
        <v>43559</v>
      </c>
      <c r="E40" s="59" t="s">
        <v>172</v>
      </c>
      <c r="F40" s="59" t="s">
        <v>296</v>
      </c>
      <c r="G40" s="60">
        <f t="shared" si="0"/>
        <v>18.8209988572965</v>
      </c>
      <c r="H40" s="61">
        <v>28</v>
      </c>
      <c r="I40" s="61"/>
      <c r="K40" s="115">
        <v>570</v>
      </c>
      <c r="L40" s="112">
        <v>1.5</v>
      </c>
      <c r="M40" s="112">
        <v>1.1</v>
      </c>
      <c r="N40" s="112">
        <v>0.15</v>
      </c>
      <c r="O40" s="111">
        <f t="shared" si="4"/>
        <v>128.25</v>
      </c>
      <c r="P40" s="110">
        <f t="shared" si="2"/>
        <v>148.76999999999998</v>
      </c>
    </row>
    <row r="41" spans="1:16" ht="15.75">
      <c r="A41" s="65"/>
      <c r="B41" s="42" t="s">
        <v>4</v>
      </c>
      <c r="C41" s="159">
        <f>SUM(C9:C40)</f>
        <v>15383.4</v>
      </c>
      <c r="D41" s="66"/>
      <c r="E41" s="67"/>
      <c r="F41" s="67"/>
      <c r="G41" s="68"/>
      <c r="H41" s="68">
        <f>SUM(H9:H40)</f>
        <v>1558</v>
      </c>
      <c r="I41" s="68"/>
      <c r="K41" s="100">
        <f>SUM(K9:K40)</f>
        <v>15383.4</v>
      </c>
      <c r="L41" s="100"/>
      <c r="M41" s="100"/>
      <c r="N41" s="100"/>
      <c r="O41" s="103">
        <f>SUM(O9:O40)</f>
        <v>4043.4340000000007</v>
      </c>
      <c r="P41" s="103">
        <f>SUM(P9:P40)</f>
        <v>4690.38344</v>
      </c>
    </row>
    <row r="42" spans="1:9" ht="15.75">
      <c r="A42" s="208" t="s">
        <v>190</v>
      </c>
      <c r="B42" s="208"/>
      <c r="C42" s="208"/>
      <c r="D42" s="208"/>
      <c r="E42" s="208"/>
      <c r="F42" s="208"/>
      <c r="G42" s="208"/>
      <c r="H42" s="208"/>
      <c r="I42" s="208"/>
    </row>
    <row r="43" spans="1:16" ht="15.75">
      <c r="A43" s="69" t="s">
        <v>191</v>
      </c>
      <c r="B43" s="70" t="s">
        <v>192</v>
      </c>
      <c r="C43" s="71">
        <v>460</v>
      </c>
      <c r="D43" s="71" t="s">
        <v>161</v>
      </c>
      <c r="E43" s="71" t="s">
        <v>161</v>
      </c>
      <c r="F43" s="59" t="s">
        <v>296</v>
      </c>
      <c r="G43" s="60">
        <f>H43/P43*100</f>
        <v>99.09575126966432</v>
      </c>
      <c r="H43" s="9">
        <v>48</v>
      </c>
      <c r="I43" s="22" t="s">
        <v>133</v>
      </c>
      <c r="K43" s="116">
        <v>460</v>
      </c>
      <c r="L43" s="117">
        <v>0.6</v>
      </c>
      <c r="M43" s="118">
        <v>1.2</v>
      </c>
      <c r="N43" s="117">
        <v>0.15</v>
      </c>
      <c r="O43" s="119">
        <f aca="true" t="shared" si="5" ref="O43:O63">K43*L43*N43</f>
        <v>41.4</v>
      </c>
      <c r="P43" s="120">
        <f>O43*1.17</f>
        <v>48.437999999999995</v>
      </c>
    </row>
    <row r="44" spans="1:16" ht="15.75">
      <c r="A44" s="204">
        <v>34</v>
      </c>
      <c r="B44" s="205" t="s">
        <v>193</v>
      </c>
      <c r="C44" s="71">
        <v>1200</v>
      </c>
      <c r="D44" s="71" t="s">
        <v>194</v>
      </c>
      <c r="E44" s="71" t="s">
        <v>195</v>
      </c>
      <c r="F44" s="59" t="s">
        <v>296</v>
      </c>
      <c r="G44" s="206">
        <f>H44/1021*100</f>
        <v>96.57198824681684</v>
      </c>
      <c r="H44" s="207">
        <v>986</v>
      </c>
      <c r="I44" s="22" t="s">
        <v>133</v>
      </c>
      <c r="K44" s="116">
        <v>1200</v>
      </c>
      <c r="L44" s="121">
        <v>4.1</v>
      </c>
      <c r="M44" s="118">
        <v>3.75</v>
      </c>
      <c r="N44" s="122">
        <v>0.15</v>
      </c>
      <c r="O44" s="119">
        <f t="shared" si="5"/>
        <v>738</v>
      </c>
      <c r="P44" s="120">
        <f aca="true" t="shared" si="6" ref="P44:P63">O44*1.17</f>
        <v>863.4599999999999</v>
      </c>
    </row>
    <row r="45" spans="1:16" ht="15.75">
      <c r="A45" s="204"/>
      <c r="B45" s="205"/>
      <c r="C45" s="71">
        <v>300</v>
      </c>
      <c r="D45" s="71" t="s">
        <v>194</v>
      </c>
      <c r="E45" s="71" t="s">
        <v>195</v>
      </c>
      <c r="F45" s="59" t="s">
        <v>296</v>
      </c>
      <c r="G45" s="206"/>
      <c r="H45" s="207"/>
      <c r="I45" s="22" t="s">
        <v>133</v>
      </c>
      <c r="K45" s="116">
        <v>300</v>
      </c>
      <c r="L45" s="121">
        <v>3</v>
      </c>
      <c r="M45" s="118">
        <v>3.75</v>
      </c>
      <c r="N45" s="122">
        <v>0.15</v>
      </c>
      <c r="O45" s="119">
        <f t="shared" si="5"/>
        <v>135</v>
      </c>
      <c r="P45" s="120">
        <f t="shared" si="6"/>
        <v>157.95</v>
      </c>
    </row>
    <row r="46" spans="1:16" ht="24.75" customHeight="1">
      <c r="A46" s="72">
        <v>35</v>
      </c>
      <c r="B46" s="70" t="s">
        <v>196</v>
      </c>
      <c r="C46" s="71">
        <v>483</v>
      </c>
      <c r="D46" s="71" t="s">
        <v>194</v>
      </c>
      <c r="E46" s="71" t="s">
        <v>195</v>
      </c>
      <c r="F46" s="59" t="s">
        <v>296</v>
      </c>
      <c r="G46" s="60">
        <f>H46/P46*100</f>
        <v>98.30927705323842</v>
      </c>
      <c r="H46" s="9">
        <v>75</v>
      </c>
      <c r="I46" s="22" t="s">
        <v>133</v>
      </c>
      <c r="K46" s="116">
        <v>483</v>
      </c>
      <c r="L46" s="121">
        <v>0.9</v>
      </c>
      <c r="M46" s="118">
        <v>1.5</v>
      </c>
      <c r="N46" s="122">
        <v>0.15</v>
      </c>
      <c r="O46" s="119">
        <f t="shared" si="5"/>
        <v>65.205</v>
      </c>
      <c r="P46" s="120">
        <f t="shared" si="6"/>
        <v>76.28984999999999</v>
      </c>
    </row>
    <row r="47" spans="1:16" ht="27" customHeight="1">
      <c r="A47" s="72">
        <v>36</v>
      </c>
      <c r="B47" s="70" t="s">
        <v>197</v>
      </c>
      <c r="C47" s="71">
        <v>220</v>
      </c>
      <c r="D47" s="71" t="s">
        <v>194</v>
      </c>
      <c r="E47" s="71" t="s">
        <v>195</v>
      </c>
      <c r="F47" s="71" t="s">
        <v>145</v>
      </c>
      <c r="G47" s="60">
        <f>H47/P47*100</f>
        <v>101.01010101010101</v>
      </c>
      <c r="H47" s="9">
        <v>39</v>
      </c>
      <c r="I47" s="22" t="s">
        <v>133</v>
      </c>
      <c r="K47" s="116">
        <v>220</v>
      </c>
      <c r="L47" s="121">
        <v>0.75</v>
      </c>
      <c r="M47" s="118">
        <v>1.5</v>
      </c>
      <c r="N47" s="122">
        <v>0.2</v>
      </c>
      <c r="O47" s="119">
        <f t="shared" si="5"/>
        <v>33</v>
      </c>
      <c r="P47" s="120">
        <f t="shared" si="6"/>
        <v>38.61</v>
      </c>
    </row>
    <row r="48" spans="1:16" ht="25.5" customHeight="1">
      <c r="A48" s="72">
        <v>37</v>
      </c>
      <c r="B48" s="70" t="s">
        <v>198</v>
      </c>
      <c r="C48" s="71">
        <v>402</v>
      </c>
      <c r="D48" s="71" t="s">
        <v>194</v>
      </c>
      <c r="E48" s="71" t="s">
        <v>195</v>
      </c>
      <c r="F48" s="71" t="s">
        <v>145</v>
      </c>
      <c r="G48" s="60">
        <f>H48/P48*100</f>
        <v>110.24333854626835</v>
      </c>
      <c r="H48" s="9">
        <v>70</v>
      </c>
      <c r="I48" s="22" t="s">
        <v>133</v>
      </c>
      <c r="K48" s="116">
        <v>402</v>
      </c>
      <c r="L48" s="121">
        <v>0.9</v>
      </c>
      <c r="M48" s="118">
        <v>1.5</v>
      </c>
      <c r="N48" s="122">
        <v>0.15</v>
      </c>
      <c r="O48" s="119">
        <f t="shared" si="5"/>
        <v>54.27</v>
      </c>
      <c r="P48" s="120">
        <f t="shared" si="6"/>
        <v>63.4959</v>
      </c>
    </row>
    <row r="49" spans="1:16" ht="15.75">
      <c r="A49" s="204">
        <v>38</v>
      </c>
      <c r="B49" s="205" t="s">
        <v>199</v>
      </c>
      <c r="C49" s="71">
        <v>180</v>
      </c>
      <c r="D49" s="71" t="s">
        <v>194</v>
      </c>
      <c r="E49" s="71" t="s">
        <v>195</v>
      </c>
      <c r="F49" s="59" t="s">
        <v>296</v>
      </c>
      <c r="G49" s="206">
        <f>H49/97*100</f>
        <v>92.78350515463917</v>
      </c>
      <c r="H49" s="207">
        <v>90</v>
      </c>
      <c r="I49" s="22" t="s">
        <v>133</v>
      </c>
      <c r="K49" s="116">
        <v>180</v>
      </c>
      <c r="L49" s="121">
        <v>0.6</v>
      </c>
      <c r="M49" s="118">
        <v>1.5</v>
      </c>
      <c r="N49" s="122">
        <v>0.15</v>
      </c>
      <c r="O49" s="119">
        <f t="shared" si="5"/>
        <v>16.2</v>
      </c>
      <c r="P49" s="120">
        <f t="shared" si="6"/>
        <v>18.953999999999997</v>
      </c>
    </row>
    <row r="50" spans="1:16" ht="15.75">
      <c r="A50" s="204"/>
      <c r="B50" s="205"/>
      <c r="C50" s="71">
        <v>213</v>
      </c>
      <c r="D50" s="71" t="s">
        <v>194</v>
      </c>
      <c r="E50" s="71" t="s">
        <v>195</v>
      </c>
      <c r="F50" s="59" t="s">
        <v>296</v>
      </c>
      <c r="G50" s="206"/>
      <c r="H50" s="207"/>
      <c r="I50" s="22" t="s">
        <v>133</v>
      </c>
      <c r="K50" s="116">
        <v>213</v>
      </c>
      <c r="L50" s="121">
        <v>0.9</v>
      </c>
      <c r="M50" s="118">
        <v>1.5</v>
      </c>
      <c r="N50" s="122">
        <v>0.15</v>
      </c>
      <c r="O50" s="119">
        <f t="shared" si="5"/>
        <v>28.755000000000003</v>
      </c>
      <c r="P50" s="120">
        <f t="shared" si="6"/>
        <v>33.64335</v>
      </c>
    </row>
    <row r="51" spans="1:16" ht="15.75">
      <c r="A51" s="204"/>
      <c r="B51" s="205"/>
      <c r="C51" s="71">
        <v>174</v>
      </c>
      <c r="D51" s="71" t="s">
        <v>194</v>
      </c>
      <c r="E51" s="71" t="s">
        <v>195</v>
      </c>
      <c r="F51" s="59" t="s">
        <v>296</v>
      </c>
      <c r="G51" s="206"/>
      <c r="H51" s="207"/>
      <c r="I51" s="22" t="s">
        <v>133</v>
      </c>
      <c r="K51" s="116">
        <v>174</v>
      </c>
      <c r="L51" s="121">
        <v>0.6</v>
      </c>
      <c r="M51" s="118">
        <v>1.5</v>
      </c>
      <c r="N51" s="122">
        <v>0.15</v>
      </c>
      <c r="O51" s="119">
        <f t="shared" si="5"/>
        <v>15.659999999999998</v>
      </c>
      <c r="P51" s="120">
        <f t="shared" si="6"/>
        <v>18.3222</v>
      </c>
    </row>
    <row r="52" spans="1:16" ht="15.75">
      <c r="A52" s="204"/>
      <c r="B52" s="205"/>
      <c r="C52" s="71">
        <v>200</v>
      </c>
      <c r="D52" s="71" t="s">
        <v>194</v>
      </c>
      <c r="E52" s="71" t="s">
        <v>195</v>
      </c>
      <c r="F52" s="59" t="s">
        <v>296</v>
      </c>
      <c r="G52" s="206"/>
      <c r="H52" s="207"/>
      <c r="I52" s="22" t="s">
        <v>133</v>
      </c>
      <c r="K52" s="116">
        <v>200</v>
      </c>
      <c r="L52" s="121">
        <v>0.75</v>
      </c>
      <c r="M52" s="118">
        <v>1.5</v>
      </c>
      <c r="N52" s="122">
        <v>0.15</v>
      </c>
      <c r="O52" s="119">
        <f t="shared" si="5"/>
        <v>22.5</v>
      </c>
      <c r="P52" s="120">
        <f t="shared" si="6"/>
        <v>26.325</v>
      </c>
    </row>
    <row r="53" spans="1:16" ht="15.75">
      <c r="A53" s="72">
        <v>39</v>
      </c>
      <c r="B53" s="70" t="s">
        <v>200</v>
      </c>
      <c r="C53" s="71">
        <v>800</v>
      </c>
      <c r="D53" s="71" t="s">
        <v>201</v>
      </c>
      <c r="E53" s="71" t="s">
        <v>161</v>
      </c>
      <c r="F53" s="71" t="s">
        <v>145</v>
      </c>
      <c r="G53" s="60">
        <f aca="true" t="shared" si="7" ref="G53:G62">H53/P53*100</f>
        <v>99.71509971509973</v>
      </c>
      <c r="H53" s="9">
        <v>140</v>
      </c>
      <c r="I53" s="22" t="s">
        <v>133</v>
      </c>
      <c r="K53" s="116">
        <v>800</v>
      </c>
      <c r="L53" s="121">
        <v>0.75</v>
      </c>
      <c r="M53" s="118">
        <v>1.8</v>
      </c>
      <c r="N53" s="122">
        <v>0.2</v>
      </c>
      <c r="O53" s="119">
        <f t="shared" si="5"/>
        <v>120</v>
      </c>
      <c r="P53" s="120">
        <f t="shared" si="6"/>
        <v>140.39999999999998</v>
      </c>
    </row>
    <row r="54" spans="1:16" ht="15.75">
      <c r="A54" s="74">
        <v>40</v>
      </c>
      <c r="B54" s="75" t="s">
        <v>202</v>
      </c>
      <c r="C54" s="71">
        <v>625</v>
      </c>
      <c r="D54" s="71" t="s">
        <v>201</v>
      </c>
      <c r="E54" s="71" t="s">
        <v>195</v>
      </c>
      <c r="F54" s="71" t="s">
        <v>145</v>
      </c>
      <c r="G54" s="60">
        <f t="shared" si="7"/>
        <v>98.76543209876543</v>
      </c>
      <c r="H54" s="9">
        <v>520</v>
      </c>
      <c r="I54" s="22" t="s">
        <v>133</v>
      </c>
      <c r="K54" s="116">
        <v>625</v>
      </c>
      <c r="L54" s="121">
        <v>3.6</v>
      </c>
      <c r="M54" s="118">
        <v>1.8</v>
      </c>
      <c r="N54" s="122">
        <v>0.2</v>
      </c>
      <c r="O54" s="119">
        <f t="shared" si="5"/>
        <v>450</v>
      </c>
      <c r="P54" s="120">
        <f t="shared" si="6"/>
        <v>526.5</v>
      </c>
    </row>
    <row r="55" spans="1:16" ht="15.75">
      <c r="A55" s="72">
        <v>41</v>
      </c>
      <c r="B55" s="70" t="s">
        <v>203</v>
      </c>
      <c r="C55" s="71">
        <v>450</v>
      </c>
      <c r="D55" s="71" t="s">
        <v>201</v>
      </c>
      <c r="E55" s="71" t="s">
        <v>161</v>
      </c>
      <c r="F55" s="59" t="s">
        <v>296</v>
      </c>
      <c r="G55" s="60">
        <f t="shared" si="7"/>
        <v>94.9667616334283</v>
      </c>
      <c r="H55" s="9">
        <v>65</v>
      </c>
      <c r="I55" s="22" t="s">
        <v>133</v>
      </c>
      <c r="K55" s="116">
        <v>450</v>
      </c>
      <c r="L55" s="121">
        <v>0.65</v>
      </c>
      <c r="M55" s="118">
        <v>1.2</v>
      </c>
      <c r="N55" s="122">
        <v>0.2</v>
      </c>
      <c r="O55" s="119">
        <f t="shared" si="5"/>
        <v>58.5</v>
      </c>
      <c r="P55" s="120">
        <f t="shared" si="6"/>
        <v>68.445</v>
      </c>
    </row>
    <row r="56" spans="1:16" ht="15.75">
      <c r="A56" s="72">
        <v>42</v>
      </c>
      <c r="B56" s="70" t="s">
        <v>204</v>
      </c>
      <c r="C56" s="71">
        <v>400</v>
      </c>
      <c r="D56" s="71" t="s">
        <v>201</v>
      </c>
      <c r="E56" s="71" t="s">
        <v>195</v>
      </c>
      <c r="F56" s="71" t="s">
        <v>145</v>
      </c>
      <c r="G56" s="60">
        <f t="shared" si="7"/>
        <v>99.71509971509973</v>
      </c>
      <c r="H56" s="9">
        <v>70</v>
      </c>
      <c r="I56" s="22" t="s">
        <v>133</v>
      </c>
      <c r="K56" s="116">
        <v>400</v>
      </c>
      <c r="L56" s="121">
        <v>0.75</v>
      </c>
      <c r="M56" s="123">
        <v>0.1</v>
      </c>
      <c r="N56" s="121">
        <v>0.2</v>
      </c>
      <c r="O56" s="119">
        <f t="shared" si="5"/>
        <v>60</v>
      </c>
      <c r="P56" s="120">
        <f t="shared" si="6"/>
        <v>70.19999999999999</v>
      </c>
    </row>
    <row r="57" spans="1:16" ht="15.75">
      <c r="A57" s="72">
        <v>43</v>
      </c>
      <c r="B57" s="70" t="s">
        <v>205</v>
      </c>
      <c r="C57" s="71">
        <v>225</v>
      </c>
      <c r="D57" s="71" t="s">
        <v>201</v>
      </c>
      <c r="E57" s="71" t="s">
        <v>195</v>
      </c>
      <c r="F57" s="71" t="s">
        <v>145</v>
      </c>
      <c r="G57" s="60">
        <f t="shared" si="7"/>
        <v>104.46343779677115</v>
      </c>
      <c r="H57" s="9">
        <v>55</v>
      </c>
      <c r="I57" s="22" t="s">
        <v>133</v>
      </c>
      <c r="K57" s="116">
        <v>225</v>
      </c>
      <c r="L57" s="121">
        <v>1</v>
      </c>
      <c r="M57" s="118">
        <v>1.4</v>
      </c>
      <c r="N57" s="122">
        <v>0.2</v>
      </c>
      <c r="O57" s="119">
        <f t="shared" si="5"/>
        <v>45</v>
      </c>
      <c r="P57" s="120">
        <f t="shared" si="6"/>
        <v>52.65</v>
      </c>
    </row>
    <row r="58" spans="1:16" ht="15.75">
      <c r="A58" s="71">
        <v>44</v>
      </c>
      <c r="B58" s="76" t="s">
        <v>206</v>
      </c>
      <c r="C58" s="71">
        <v>1100</v>
      </c>
      <c r="D58" s="71" t="s">
        <v>201</v>
      </c>
      <c r="E58" s="71" t="s">
        <v>161</v>
      </c>
      <c r="F58" s="59" t="s">
        <v>296</v>
      </c>
      <c r="G58" s="60">
        <f t="shared" si="7"/>
        <v>97.12509712509714</v>
      </c>
      <c r="H58" s="9">
        <v>250</v>
      </c>
      <c r="I58" s="22" t="s">
        <v>133</v>
      </c>
      <c r="K58" s="116">
        <v>1100</v>
      </c>
      <c r="L58" s="121">
        <v>1</v>
      </c>
      <c r="M58" s="118">
        <v>1.5</v>
      </c>
      <c r="N58" s="122">
        <v>0.2</v>
      </c>
      <c r="O58" s="119">
        <f t="shared" si="5"/>
        <v>220</v>
      </c>
      <c r="P58" s="120">
        <f t="shared" si="6"/>
        <v>257.4</v>
      </c>
    </row>
    <row r="59" spans="1:16" ht="15.75">
      <c r="A59" s="72">
        <v>45</v>
      </c>
      <c r="B59" s="70" t="s">
        <v>207</v>
      </c>
      <c r="C59" s="71">
        <v>1000</v>
      </c>
      <c r="D59" s="71" t="s">
        <v>201</v>
      </c>
      <c r="E59" s="71" t="s">
        <v>195</v>
      </c>
      <c r="F59" s="59" t="s">
        <v>296</v>
      </c>
      <c r="G59" s="60">
        <f t="shared" si="7"/>
        <v>97.34093067426402</v>
      </c>
      <c r="H59" s="9">
        <v>410</v>
      </c>
      <c r="I59" s="22" t="s">
        <v>133</v>
      </c>
      <c r="K59" s="116">
        <v>1000</v>
      </c>
      <c r="L59" s="117">
        <v>1.2</v>
      </c>
      <c r="M59" s="118">
        <v>1.35</v>
      </c>
      <c r="N59" s="117">
        <v>0.3</v>
      </c>
      <c r="O59" s="119">
        <f t="shared" si="5"/>
        <v>360</v>
      </c>
      <c r="P59" s="120">
        <f t="shared" si="6"/>
        <v>421.2</v>
      </c>
    </row>
    <row r="60" spans="1:16" ht="15.75">
      <c r="A60" s="74">
        <v>46</v>
      </c>
      <c r="B60" s="75" t="s">
        <v>208</v>
      </c>
      <c r="C60" s="71">
        <v>425</v>
      </c>
      <c r="D60" s="71" t="s">
        <v>201</v>
      </c>
      <c r="E60" s="71" t="s">
        <v>161</v>
      </c>
      <c r="F60" s="71" t="s">
        <v>145</v>
      </c>
      <c r="G60" s="60">
        <f t="shared" si="7"/>
        <v>100.55304172951232</v>
      </c>
      <c r="H60" s="9">
        <v>90</v>
      </c>
      <c r="I60" s="22" t="s">
        <v>133</v>
      </c>
      <c r="K60" s="116">
        <v>425</v>
      </c>
      <c r="L60" s="117">
        <v>1.2</v>
      </c>
      <c r="M60" s="118">
        <v>1.5</v>
      </c>
      <c r="N60" s="117">
        <v>0.15</v>
      </c>
      <c r="O60" s="119">
        <f t="shared" si="5"/>
        <v>76.5</v>
      </c>
      <c r="P60" s="120">
        <f t="shared" si="6"/>
        <v>89.505</v>
      </c>
    </row>
    <row r="61" spans="1:16" ht="15.75">
      <c r="A61" s="74">
        <v>47</v>
      </c>
      <c r="B61" s="75" t="s">
        <v>209</v>
      </c>
      <c r="C61" s="71">
        <v>900</v>
      </c>
      <c r="D61" s="71" t="s">
        <v>201</v>
      </c>
      <c r="E61" s="71" t="s">
        <v>195</v>
      </c>
      <c r="F61" s="59" t="s">
        <v>296</v>
      </c>
      <c r="G61" s="60">
        <f t="shared" si="7"/>
        <v>96.54954099398545</v>
      </c>
      <c r="H61" s="9">
        <v>305</v>
      </c>
      <c r="I61" s="22" t="s">
        <v>133</v>
      </c>
      <c r="K61" s="116">
        <v>900</v>
      </c>
      <c r="L61" s="117">
        <v>1.5</v>
      </c>
      <c r="M61" s="118">
        <v>2.1</v>
      </c>
      <c r="N61" s="117">
        <v>0.2</v>
      </c>
      <c r="O61" s="119">
        <f>K61*L61*N61</f>
        <v>270</v>
      </c>
      <c r="P61" s="120">
        <f>O61*1.17</f>
        <v>315.9</v>
      </c>
    </row>
    <row r="62" spans="1:16" ht="15.75">
      <c r="A62" s="74">
        <v>48</v>
      </c>
      <c r="B62" s="75" t="s">
        <v>210</v>
      </c>
      <c r="C62" s="71">
        <v>852</v>
      </c>
      <c r="D62" s="71" t="s">
        <v>201</v>
      </c>
      <c r="E62" s="71" t="s">
        <v>195</v>
      </c>
      <c r="F62" s="59" t="s">
        <v>296</v>
      </c>
      <c r="G62" s="60">
        <f t="shared" si="7"/>
        <v>95.17254009850616</v>
      </c>
      <c r="H62" s="9">
        <v>370</v>
      </c>
      <c r="I62" s="22" t="s">
        <v>133</v>
      </c>
      <c r="K62" s="116">
        <v>852</v>
      </c>
      <c r="L62" s="121">
        <v>1.95</v>
      </c>
      <c r="M62" s="118">
        <v>1.8</v>
      </c>
      <c r="N62" s="122">
        <v>0.2</v>
      </c>
      <c r="O62" s="119">
        <f t="shared" si="5"/>
        <v>332.28</v>
      </c>
      <c r="P62" s="120">
        <f t="shared" si="6"/>
        <v>388.76759999999996</v>
      </c>
    </row>
    <row r="63" spans="1:16" ht="15.75" customHeight="1">
      <c r="A63" s="74">
        <v>49</v>
      </c>
      <c r="B63" s="75" t="s">
        <v>211</v>
      </c>
      <c r="C63" s="71">
        <v>416</v>
      </c>
      <c r="D63" s="71" t="s">
        <v>201</v>
      </c>
      <c r="E63" s="71" t="s">
        <v>161</v>
      </c>
      <c r="F63" s="59" t="s">
        <v>296</v>
      </c>
      <c r="G63" s="73"/>
      <c r="H63" s="9">
        <v>62</v>
      </c>
      <c r="I63" s="22" t="s">
        <v>133</v>
      </c>
      <c r="K63" s="116">
        <v>416</v>
      </c>
      <c r="L63" s="121">
        <v>1.15</v>
      </c>
      <c r="M63" s="118">
        <v>1.5</v>
      </c>
      <c r="N63" s="122">
        <v>0.2</v>
      </c>
      <c r="O63" s="119">
        <f t="shared" si="5"/>
        <v>95.68</v>
      </c>
      <c r="P63" s="120">
        <f t="shared" si="6"/>
        <v>111.9456</v>
      </c>
    </row>
    <row r="64" spans="1:16" ht="15.75" customHeight="1">
      <c r="A64" s="77"/>
      <c r="B64" s="42" t="s">
        <v>4</v>
      </c>
      <c r="C64" s="78">
        <f>SUM(C43:C63)</f>
        <v>11025</v>
      </c>
      <c r="D64" s="78"/>
      <c r="E64" s="78"/>
      <c r="F64" s="78"/>
      <c r="G64" s="79"/>
      <c r="H64" s="80">
        <f>SUM(H43:H63)</f>
        <v>3645</v>
      </c>
      <c r="I64" s="22" t="s">
        <v>133</v>
      </c>
      <c r="K64" s="124">
        <f>SUM(K43:K63)</f>
        <v>11025</v>
      </c>
      <c r="L64" s="125"/>
      <c r="M64" s="125"/>
      <c r="N64" s="125"/>
      <c r="O64" s="126">
        <f>SUM(O43:O63)</f>
        <v>3237.9500000000003</v>
      </c>
      <c r="P64" s="126">
        <f>SUM(P43:P63)</f>
        <v>3788.4015</v>
      </c>
    </row>
    <row r="65" spans="1:9" ht="15.75">
      <c r="A65" s="208" t="s">
        <v>212</v>
      </c>
      <c r="B65" s="208"/>
      <c r="C65" s="208"/>
      <c r="D65" s="208"/>
      <c r="E65" s="208"/>
      <c r="F65" s="208"/>
      <c r="G65" s="208"/>
      <c r="H65" s="208"/>
      <c r="I65" s="208"/>
    </row>
    <row r="66" spans="1:16" ht="31.5">
      <c r="A66" s="81">
        <v>50</v>
      </c>
      <c r="B66" s="108" t="s">
        <v>213</v>
      </c>
      <c r="C66" s="82">
        <v>950</v>
      </c>
      <c r="D66" s="83" t="s">
        <v>214</v>
      </c>
      <c r="E66" s="83" t="s">
        <v>215</v>
      </c>
      <c r="F66" s="84" t="s">
        <v>145</v>
      </c>
      <c r="G66" s="60">
        <f aca="true" t="shared" si="8" ref="G66:G85">H66/P66*100</f>
        <v>100</v>
      </c>
      <c r="H66" s="85">
        <v>170</v>
      </c>
      <c r="I66" s="22" t="s">
        <v>133</v>
      </c>
      <c r="K66" s="83">
        <v>950</v>
      </c>
      <c r="L66" s="83">
        <v>0.75</v>
      </c>
      <c r="M66" s="83">
        <v>1.25</v>
      </c>
      <c r="N66" s="84">
        <v>0.2</v>
      </c>
      <c r="O66" s="60">
        <f>K66*L66*N66</f>
        <v>142.5</v>
      </c>
      <c r="P66" s="86">
        <v>170</v>
      </c>
    </row>
    <row r="67" spans="1:16" ht="31.5">
      <c r="A67" s="81">
        <v>51</v>
      </c>
      <c r="B67" s="108" t="s">
        <v>216</v>
      </c>
      <c r="C67" s="82">
        <v>600</v>
      </c>
      <c r="D67" s="83" t="s">
        <v>214</v>
      </c>
      <c r="E67" s="83" t="s">
        <v>215</v>
      </c>
      <c r="F67" s="84" t="s">
        <v>145</v>
      </c>
      <c r="G67" s="60">
        <f t="shared" si="8"/>
        <v>100</v>
      </c>
      <c r="H67" s="85">
        <v>110</v>
      </c>
      <c r="I67" s="22" t="s">
        <v>133</v>
      </c>
      <c r="K67" s="83">
        <v>600</v>
      </c>
      <c r="L67" s="83">
        <v>0.85</v>
      </c>
      <c r="M67" s="83">
        <v>1.4</v>
      </c>
      <c r="N67" s="84">
        <v>0.2</v>
      </c>
      <c r="O67" s="60">
        <f aca="true" t="shared" si="9" ref="O67:O85">K67*L67*N67</f>
        <v>102</v>
      </c>
      <c r="P67" s="86">
        <v>110</v>
      </c>
    </row>
    <row r="68" spans="1:16" ht="31.5">
      <c r="A68" s="81">
        <v>52</v>
      </c>
      <c r="B68" s="108" t="s">
        <v>217</v>
      </c>
      <c r="C68" s="82">
        <v>300</v>
      </c>
      <c r="D68" s="83" t="s">
        <v>214</v>
      </c>
      <c r="E68" s="83" t="s">
        <v>215</v>
      </c>
      <c r="F68" s="84" t="s">
        <v>145</v>
      </c>
      <c r="G68" s="60">
        <f t="shared" si="8"/>
        <v>100</v>
      </c>
      <c r="H68" s="85">
        <v>55</v>
      </c>
      <c r="I68" s="22" t="s">
        <v>133</v>
      </c>
      <c r="K68" s="83">
        <v>300</v>
      </c>
      <c r="L68" s="83">
        <v>0.75</v>
      </c>
      <c r="M68" s="83">
        <v>1.25</v>
      </c>
      <c r="N68" s="84">
        <v>0.2</v>
      </c>
      <c r="O68" s="60">
        <f t="shared" si="9"/>
        <v>45</v>
      </c>
      <c r="P68" s="86">
        <v>55</v>
      </c>
    </row>
    <row r="69" spans="1:16" ht="15.75">
      <c r="A69" s="81">
        <v>53</v>
      </c>
      <c r="B69" s="108" t="s">
        <v>218</v>
      </c>
      <c r="C69" s="82">
        <v>950</v>
      </c>
      <c r="D69" s="83" t="s">
        <v>214</v>
      </c>
      <c r="E69" s="83" t="s">
        <v>215</v>
      </c>
      <c r="F69" s="59" t="s">
        <v>296</v>
      </c>
      <c r="G69" s="60">
        <f t="shared" si="8"/>
        <v>95.96412556053812</v>
      </c>
      <c r="H69" s="85">
        <v>1070</v>
      </c>
      <c r="I69" s="22" t="s">
        <v>133</v>
      </c>
      <c r="K69" s="83">
        <v>950</v>
      </c>
      <c r="L69" s="83">
        <v>5</v>
      </c>
      <c r="M69" s="83">
        <v>1.65</v>
      </c>
      <c r="N69" s="84">
        <v>0.2</v>
      </c>
      <c r="O69" s="60">
        <f t="shared" si="9"/>
        <v>950</v>
      </c>
      <c r="P69" s="86">
        <v>1115</v>
      </c>
    </row>
    <row r="70" spans="1:16" ht="15.75">
      <c r="A70" s="81">
        <v>54</v>
      </c>
      <c r="B70" s="109" t="s">
        <v>219</v>
      </c>
      <c r="C70" s="86">
        <v>700</v>
      </c>
      <c r="D70" s="83" t="s">
        <v>214</v>
      </c>
      <c r="E70" s="83" t="s">
        <v>215</v>
      </c>
      <c r="F70" s="84" t="s">
        <v>145</v>
      </c>
      <c r="G70" s="60">
        <f t="shared" si="8"/>
        <v>100</v>
      </c>
      <c r="H70" s="85">
        <v>150</v>
      </c>
      <c r="I70" s="22" t="s">
        <v>133</v>
      </c>
      <c r="K70" s="127">
        <v>700</v>
      </c>
      <c r="L70" s="127">
        <v>0.9</v>
      </c>
      <c r="M70" s="127">
        <v>1.25</v>
      </c>
      <c r="N70" s="127">
        <v>0.2</v>
      </c>
      <c r="O70" s="60">
        <f t="shared" si="9"/>
        <v>126</v>
      </c>
      <c r="P70" s="86">
        <v>150</v>
      </c>
    </row>
    <row r="71" spans="1:16" ht="15.75">
      <c r="A71" s="81">
        <v>55</v>
      </c>
      <c r="B71" s="109" t="s">
        <v>220</v>
      </c>
      <c r="C71" s="86">
        <v>700</v>
      </c>
      <c r="D71" s="83" t="s">
        <v>214</v>
      </c>
      <c r="E71" s="83" t="s">
        <v>215</v>
      </c>
      <c r="F71" s="84" t="s">
        <v>145</v>
      </c>
      <c r="G71" s="60">
        <f t="shared" si="8"/>
        <v>100</v>
      </c>
      <c r="H71" s="85">
        <v>150</v>
      </c>
      <c r="I71" s="22" t="s">
        <v>133</v>
      </c>
      <c r="K71" s="127">
        <v>700</v>
      </c>
      <c r="L71" s="127">
        <v>0.9</v>
      </c>
      <c r="M71" s="127">
        <v>1.25</v>
      </c>
      <c r="N71" s="127">
        <v>0.2</v>
      </c>
      <c r="O71" s="60">
        <f t="shared" si="9"/>
        <v>126</v>
      </c>
      <c r="P71" s="86">
        <v>150</v>
      </c>
    </row>
    <row r="72" spans="1:16" ht="15.75">
      <c r="A72" s="81">
        <v>56</v>
      </c>
      <c r="B72" s="109" t="s">
        <v>221</v>
      </c>
      <c r="C72" s="86">
        <v>550</v>
      </c>
      <c r="D72" s="83" t="s">
        <v>214</v>
      </c>
      <c r="E72" s="83" t="s">
        <v>215</v>
      </c>
      <c r="F72" s="84" t="s">
        <v>145</v>
      </c>
      <c r="G72" s="60">
        <f t="shared" si="8"/>
        <v>100</v>
      </c>
      <c r="H72" s="85">
        <v>105</v>
      </c>
      <c r="I72" s="22" t="s">
        <v>133</v>
      </c>
      <c r="K72" s="127">
        <v>550</v>
      </c>
      <c r="L72" s="127">
        <v>0.8</v>
      </c>
      <c r="M72" s="127">
        <v>1.3</v>
      </c>
      <c r="N72" s="127">
        <v>0.2</v>
      </c>
      <c r="O72" s="60">
        <f t="shared" si="9"/>
        <v>88</v>
      </c>
      <c r="P72" s="86">
        <v>105</v>
      </c>
    </row>
    <row r="73" spans="1:16" ht="31.5">
      <c r="A73" s="81">
        <v>57</v>
      </c>
      <c r="B73" s="109" t="s">
        <v>222</v>
      </c>
      <c r="C73" s="86">
        <v>880</v>
      </c>
      <c r="D73" s="83" t="s">
        <v>214</v>
      </c>
      <c r="E73" s="83" t="s">
        <v>215</v>
      </c>
      <c r="F73" s="84" t="s">
        <v>145</v>
      </c>
      <c r="G73" s="60">
        <f t="shared" si="8"/>
        <v>100</v>
      </c>
      <c r="H73" s="85">
        <v>180</v>
      </c>
      <c r="I73" s="22" t="s">
        <v>133</v>
      </c>
      <c r="K73" s="127">
        <v>880</v>
      </c>
      <c r="L73" s="127">
        <v>0.75</v>
      </c>
      <c r="M73" s="127">
        <v>1.25</v>
      </c>
      <c r="N73" s="127">
        <v>0.2</v>
      </c>
      <c r="O73" s="60">
        <f t="shared" si="9"/>
        <v>132</v>
      </c>
      <c r="P73" s="86">
        <v>180</v>
      </c>
    </row>
    <row r="74" spans="1:16" ht="15.75">
      <c r="A74" s="81">
        <v>58</v>
      </c>
      <c r="B74" s="109" t="s">
        <v>223</v>
      </c>
      <c r="C74" s="82">
        <v>980</v>
      </c>
      <c r="D74" s="83" t="s">
        <v>214</v>
      </c>
      <c r="E74" s="83" t="s">
        <v>215</v>
      </c>
      <c r="F74" s="84" t="s">
        <v>145</v>
      </c>
      <c r="G74" s="60">
        <f t="shared" si="8"/>
        <v>100</v>
      </c>
      <c r="H74" s="85">
        <v>55</v>
      </c>
      <c r="I74" s="22" t="s">
        <v>133</v>
      </c>
      <c r="K74" s="83">
        <v>980</v>
      </c>
      <c r="L74" s="83">
        <v>0.75</v>
      </c>
      <c r="M74" s="83">
        <v>1.25</v>
      </c>
      <c r="N74" s="84">
        <v>0.2</v>
      </c>
      <c r="O74" s="60">
        <f t="shared" si="9"/>
        <v>147</v>
      </c>
      <c r="P74" s="86">
        <v>55</v>
      </c>
    </row>
    <row r="75" spans="1:16" ht="31.5">
      <c r="A75" s="81">
        <v>59</v>
      </c>
      <c r="B75" s="109" t="s">
        <v>224</v>
      </c>
      <c r="C75" s="86">
        <v>1000</v>
      </c>
      <c r="D75" s="83" t="s">
        <v>214</v>
      </c>
      <c r="E75" s="83" t="s">
        <v>215</v>
      </c>
      <c r="F75" s="84" t="s">
        <v>145</v>
      </c>
      <c r="G75" s="60">
        <f t="shared" si="8"/>
        <v>100</v>
      </c>
      <c r="H75" s="85">
        <v>180</v>
      </c>
      <c r="I75" s="22" t="s">
        <v>133</v>
      </c>
      <c r="K75" s="127">
        <v>1000</v>
      </c>
      <c r="L75" s="127">
        <v>0.75</v>
      </c>
      <c r="M75" s="127">
        <v>1.25</v>
      </c>
      <c r="N75" s="127">
        <v>0.2</v>
      </c>
      <c r="O75" s="60">
        <f t="shared" si="9"/>
        <v>150</v>
      </c>
      <c r="P75" s="86">
        <v>180</v>
      </c>
    </row>
    <row r="76" spans="1:16" ht="31.5">
      <c r="A76" s="81">
        <v>60</v>
      </c>
      <c r="B76" s="109" t="s">
        <v>225</v>
      </c>
      <c r="C76" s="86">
        <v>700</v>
      </c>
      <c r="D76" s="83" t="s">
        <v>214</v>
      </c>
      <c r="E76" s="83" t="s">
        <v>215</v>
      </c>
      <c r="F76" s="59" t="s">
        <v>296</v>
      </c>
      <c r="G76" s="60">
        <f t="shared" si="8"/>
        <v>98.4</v>
      </c>
      <c r="H76" s="85">
        <v>246</v>
      </c>
      <c r="I76" s="22" t="s">
        <v>133</v>
      </c>
      <c r="K76" s="127">
        <v>700</v>
      </c>
      <c r="L76" s="127">
        <v>1.2</v>
      </c>
      <c r="M76" s="127">
        <v>1.5</v>
      </c>
      <c r="N76" s="127">
        <v>0.25</v>
      </c>
      <c r="O76" s="60">
        <f t="shared" si="9"/>
        <v>210</v>
      </c>
      <c r="P76" s="86">
        <v>250</v>
      </c>
    </row>
    <row r="77" spans="1:16" ht="31.5">
      <c r="A77" s="81">
        <v>61</v>
      </c>
      <c r="B77" s="109" t="s">
        <v>226</v>
      </c>
      <c r="C77" s="86">
        <v>800</v>
      </c>
      <c r="D77" s="83" t="s">
        <v>214</v>
      </c>
      <c r="E77" s="83" t="s">
        <v>215</v>
      </c>
      <c r="F77" s="59" t="s">
        <v>296</v>
      </c>
      <c r="G77" s="60">
        <f t="shared" si="8"/>
        <v>94.73684210526315</v>
      </c>
      <c r="H77" s="85">
        <v>180</v>
      </c>
      <c r="I77" s="22" t="s">
        <v>133</v>
      </c>
      <c r="K77" s="127">
        <v>800</v>
      </c>
      <c r="L77" s="127">
        <v>1</v>
      </c>
      <c r="M77" s="127">
        <v>2.3</v>
      </c>
      <c r="N77" s="127">
        <v>0.2</v>
      </c>
      <c r="O77" s="60">
        <f t="shared" si="9"/>
        <v>160</v>
      </c>
      <c r="P77" s="86">
        <v>190</v>
      </c>
    </row>
    <row r="78" spans="1:16" ht="31.5">
      <c r="A78" s="81">
        <v>62</v>
      </c>
      <c r="B78" s="109" t="s">
        <v>227</v>
      </c>
      <c r="C78" s="86">
        <v>1400</v>
      </c>
      <c r="D78" s="83" t="s">
        <v>214</v>
      </c>
      <c r="E78" s="83" t="s">
        <v>215</v>
      </c>
      <c r="F78" s="59" t="s">
        <v>296</v>
      </c>
      <c r="G78" s="60">
        <f t="shared" si="8"/>
        <v>98.0392156862745</v>
      </c>
      <c r="H78" s="85">
        <v>1000</v>
      </c>
      <c r="I78" s="22" t="s">
        <v>133</v>
      </c>
      <c r="K78" s="127">
        <v>1400</v>
      </c>
      <c r="L78" s="127">
        <v>2.1</v>
      </c>
      <c r="M78" s="127">
        <v>3</v>
      </c>
      <c r="N78" s="127">
        <v>0.3</v>
      </c>
      <c r="O78" s="60">
        <f t="shared" si="9"/>
        <v>882</v>
      </c>
      <c r="P78" s="86">
        <v>1020</v>
      </c>
    </row>
    <row r="79" spans="1:16" ht="31.5">
      <c r="A79" s="81">
        <v>63</v>
      </c>
      <c r="B79" s="108" t="s">
        <v>228</v>
      </c>
      <c r="C79" s="82">
        <v>252</v>
      </c>
      <c r="D79" s="83" t="s">
        <v>214</v>
      </c>
      <c r="E79" s="83" t="s">
        <v>215</v>
      </c>
      <c r="F79" s="84" t="s">
        <v>145</v>
      </c>
      <c r="G79" s="60">
        <f t="shared" si="8"/>
        <v>100</v>
      </c>
      <c r="H79" s="85">
        <v>59</v>
      </c>
      <c r="I79" s="22" t="s">
        <v>133</v>
      </c>
      <c r="K79" s="83">
        <v>252</v>
      </c>
      <c r="L79" s="83">
        <v>1</v>
      </c>
      <c r="M79" s="83">
        <v>1.6</v>
      </c>
      <c r="N79" s="84">
        <v>0.2</v>
      </c>
      <c r="O79" s="60">
        <f t="shared" si="9"/>
        <v>50.400000000000006</v>
      </c>
      <c r="P79" s="86">
        <v>59</v>
      </c>
    </row>
    <row r="80" spans="1:16" ht="15.75">
      <c r="A80" s="81">
        <v>64</v>
      </c>
      <c r="B80" s="108" t="s">
        <v>229</v>
      </c>
      <c r="C80" s="82">
        <v>400</v>
      </c>
      <c r="D80" s="83" t="s">
        <v>214</v>
      </c>
      <c r="E80" s="83" t="s">
        <v>215</v>
      </c>
      <c r="F80" s="84" t="s">
        <v>145</v>
      </c>
      <c r="G80" s="60">
        <f t="shared" si="8"/>
        <v>101.81818181818181</v>
      </c>
      <c r="H80" s="85">
        <v>280</v>
      </c>
      <c r="I80" s="22" t="s">
        <v>133</v>
      </c>
      <c r="K80" s="83">
        <v>400</v>
      </c>
      <c r="L80" s="83">
        <v>2.9</v>
      </c>
      <c r="M80" s="83">
        <v>1.6</v>
      </c>
      <c r="N80" s="84">
        <v>0.2</v>
      </c>
      <c r="O80" s="60">
        <f t="shared" si="9"/>
        <v>232</v>
      </c>
      <c r="P80" s="86">
        <v>275</v>
      </c>
    </row>
    <row r="81" spans="1:16" ht="31.5">
      <c r="A81" s="81">
        <v>65</v>
      </c>
      <c r="B81" s="109" t="s">
        <v>230</v>
      </c>
      <c r="C81" s="86">
        <v>500</v>
      </c>
      <c r="D81" s="83" t="s">
        <v>214</v>
      </c>
      <c r="E81" s="83" t="s">
        <v>215</v>
      </c>
      <c r="F81" s="84" t="s">
        <v>145</v>
      </c>
      <c r="G81" s="60">
        <f t="shared" si="8"/>
        <v>100</v>
      </c>
      <c r="H81" s="85">
        <v>55</v>
      </c>
      <c r="I81" s="165" t="s">
        <v>133</v>
      </c>
      <c r="K81" s="127">
        <v>500</v>
      </c>
      <c r="L81" s="83">
        <v>0.75</v>
      </c>
      <c r="M81" s="83">
        <v>1.25</v>
      </c>
      <c r="N81" s="84">
        <v>0.2</v>
      </c>
      <c r="O81" s="60">
        <f t="shared" si="9"/>
        <v>75</v>
      </c>
      <c r="P81" s="86">
        <v>55</v>
      </c>
    </row>
    <row r="82" spans="1:16" ht="31.5">
      <c r="A82" s="81">
        <v>66</v>
      </c>
      <c r="B82" s="108" t="s">
        <v>231</v>
      </c>
      <c r="C82" s="82">
        <v>225</v>
      </c>
      <c r="D82" s="83" t="s">
        <v>214</v>
      </c>
      <c r="E82" s="83" t="s">
        <v>215</v>
      </c>
      <c r="F82" s="84" t="s">
        <v>145</v>
      </c>
      <c r="G82" s="60">
        <f t="shared" si="8"/>
        <v>109.09090909090908</v>
      </c>
      <c r="H82" s="85">
        <v>60</v>
      </c>
      <c r="I82" s="165" t="s">
        <v>133</v>
      </c>
      <c r="K82" s="83">
        <v>225</v>
      </c>
      <c r="L82" s="83">
        <v>0.75</v>
      </c>
      <c r="M82" s="83">
        <v>1.25</v>
      </c>
      <c r="N82" s="84">
        <v>0.2</v>
      </c>
      <c r="O82" s="60">
        <f t="shared" si="9"/>
        <v>33.75</v>
      </c>
      <c r="P82" s="86">
        <v>55</v>
      </c>
    </row>
    <row r="83" spans="1:16" ht="31.5">
      <c r="A83" s="81">
        <v>67</v>
      </c>
      <c r="B83" s="108" t="s">
        <v>232</v>
      </c>
      <c r="C83" s="82">
        <v>1100</v>
      </c>
      <c r="D83" s="83" t="s">
        <v>214</v>
      </c>
      <c r="E83" s="83" t="s">
        <v>215</v>
      </c>
      <c r="F83" s="84" t="s">
        <v>145</v>
      </c>
      <c r="G83" s="60">
        <f t="shared" si="8"/>
        <v>100</v>
      </c>
      <c r="H83" s="85">
        <v>195</v>
      </c>
      <c r="I83" s="165" t="s">
        <v>133</v>
      </c>
      <c r="K83" s="127">
        <v>1100</v>
      </c>
      <c r="L83" s="127">
        <v>1</v>
      </c>
      <c r="M83" s="127">
        <v>2.3</v>
      </c>
      <c r="N83" s="127">
        <v>0.2</v>
      </c>
      <c r="O83" s="60">
        <f t="shared" si="9"/>
        <v>220</v>
      </c>
      <c r="P83" s="86">
        <v>195</v>
      </c>
    </row>
    <row r="84" spans="1:16" ht="31.5">
      <c r="A84" s="81">
        <v>68</v>
      </c>
      <c r="B84" s="108" t="s">
        <v>233</v>
      </c>
      <c r="C84" s="82">
        <v>960</v>
      </c>
      <c r="D84" s="83" t="s">
        <v>214</v>
      </c>
      <c r="E84" s="83" t="s">
        <v>215</v>
      </c>
      <c r="F84" s="84" t="s">
        <v>145</v>
      </c>
      <c r="G84" s="60">
        <f t="shared" si="8"/>
        <v>100</v>
      </c>
      <c r="H84" s="85">
        <v>170</v>
      </c>
      <c r="I84" s="165" t="s">
        <v>133</v>
      </c>
      <c r="K84" s="127">
        <v>150</v>
      </c>
      <c r="L84" s="127">
        <v>0.75</v>
      </c>
      <c r="M84" s="127">
        <v>1.25</v>
      </c>
      <c r="N84" s="127">
        <v>0.2</v>
      </c>
      <c r="O84" s="60">
        <f>K84*L84*N84</f>
        <v>22.5</v>
      </c>
      <c r="P84" s="86">
        <v>170</v>
      </c>
    </row>
    <row r="85" spans="1:16" ht="15.75">
      <c r="A85" s="81">
        <v>69</v>
      </c>
      <c r="B85" s="108" t="s">
        <v>234</v>
      </c>
      <c r="C85" s="82">
        <v>150</v>
      </c>
      <c r="D85" s="83" t="s">
        <v>214</v>
      </c>
      <c r="E85" s="83" t="s">
        <v>215</v>
      </c>
      <c r="F85" s="84" t="s">
        <v>145</v>
      </c>
      <c r="G85" s="60">
        <f t="shared" si="8"/>
        <v>100</v>
      </c>
      <c r="H85" s="85">
        <v>25</v>
      </c>
      <c r="I85" s="165" t="s">
        <v>133</v>
      </c>
      <c r="K85" s="83">
        <v>70</v>
      </c>
      <c r="L85" s="83">
        <v>1</v>
      </c>
      <c r="M85" s="83">
        <v>1.4</v>
      </c>
      <c r="N85" s="84">
        <v>0.2</v>
      </c>
      <c r="O85" s="60">
        <f t="shared" si="9"/>
        <v>14</v>
      </c>
      <c r="P85" s="86">
        <v>25</v>
      </c>
    </row>
    <row r="86" spans="1:16" ht="31.5">
      <c r="A86" s="81">
        <v>70</v>
      </c>
      <c r="B86" s="108" t="s">
        <v>288</v>
      </c>
      <c r="C86" s="82">
        <v>70</v>
      </c>
      <c r="D86" s="83" t="s">
        <v>214</v>
      </c>
      <c r="E86" s="83" t="s">
        <v>215</v>
      </c>
      <c r="F86" s="59" t="s">
        <v>296</v>
      </c>
      <c r="G86" s="60">
        <f>H86/P85*100</f>
        <v>72</v>
      </c>
      <c r="H86" s="85">
        <v>18</v>
      </c>
      <c r="I86" s="165" t="s">
        <v>133</v>
      </c>
      <c r="K86" s="128">
        <f>SUM(K85:K85)</f>
        <v>70</v>
      </c>
      <c r="L86" s="130" t="s">
        <v>161</v>
      </c>
      <c r="M86" s="130" t="s">
        <v>161</v>
      </c>
      <c r="N86" s="130" t="s">
        <v>161</v>
      </c>
      <c r="O86" s="60"/>
      <c r="P86" s="129"/>
    </row>
    <row r="87" spans="1:16" ht="15.75">
      <c r="A87" s="87"/>
      <c r="B87" s="42" t="s">
        <v>4</v>
      </c>
      <c r="C87" s="107">
        <f>SUM(C66:C86)</f>
        <v>14167</v>
      </c>
      <c r="D87" s="88"/>
      <c r="E87" s="88"/>
      <c r="F87" s="89"/>
      <c r="G87" s="90"/>
      <c r="H87" s="91">
        <f>SUM(H66:H86)</f>
        <v>4513</v>
      </c>
      <c r="I87" s="92"/>
      <c r="K87" s="128"/>
      <c r="L87" s="130"/>
      <c r="M87" s="130"/>
      <c r="N87" s="130"/>
      <c r="O87" s="60"/>
      <c r="P87" s="129"/>
    </row>
    <row r="88" spans="1:16" ht="15.75">
      <c r="A88" s="209" t="s">
        <v>235</v>
      </c>
      <c r="B88" s="209"/>
      <c r="C88" s="209"/>
      <c r="D88" s="209"/>
      <c r="E88" s="209"/>
      <c r="F88" s="209"/>
      <c r="G88" s="209"/>
      <c r="H88" s="209"/>
      <c r="I88" s="209"/>
      <c r="K88" s="128"/>
      <c r="L88" s="130"/>
      <c r="M88" s="130"/>
      <c r="N88" s="130"/>
      <c r="O88" s="90"/>
      <c r="P88" s="90"/>
    </row>
    <row r="89" spans="1:23" ht="31.5">
      <c r="A89" s="165">
        <v>71</v>
      </c>
      <c r="B89" s="93" t="s">
        <v>236</v>
      </c>
      <c r="C89" s="94">
        <v>480</v>
      </c>
      <c r="D89" s="95">
        <v>43533</v>
      </c>
      <c r="E89" s="95" t="s">
        <v>237</v>
      </c>
      <c r="F89" s="95" t="s">
        <v>286</v>
      </c>
      <c r="G89" s="60" t="e">
        <f>H89/T89*100</f>
        <v>#VALUE!</v>
      </c>
      <c r="H89" s="96" t="s">
        <v>297</v>
      </c>
      <c r="I89" s="22" t="s">
        <v>133</v>
      </c>
      <c r="K89" s="131">
        <v>480</v>
      </c>
      <c r="L89" s="131">
        <v>0.9</v>
      </c>
      <c r="M89" s="131">
        <v>1.2</v>
      </c>
      <c r="N89" s="131">
        <v>0.2</v>
      </c>
      <c r="O89" s="94">
        <v>86.4</v>
      </c>
      <c r="P89" s="94">
        <v>100.3968</v>
      </c>
      <c r="Q89" s="157" t="s">
        <v>282</v>
      </c>
      <c r="T89" s="161">
        <v>100.3968</v>
      </c>
      <c r="V89" s="160">
        <v>90</v>
      </c>
      <c r="W89" s="160" t="s">
        <v>289</v>
      </c>
    </row>
    <row r="90" spans="1:23" ht="31.5">
      <c r="A90" s="165">
        <v>72</v>
      </c>
      <c r="B90" s="93" t="s">
        <v>238</v>
      </c>
      <c r="C90" s="94">
        <v>290</v>
      </c>
      <c r="D90" s="97" t="s">
        <v>161</v>
      </c>
      <c r="E90" s="95" t="s">
        <v>239</v>
      </c>
      <c r="F90" s="95" t="s">
        <v>286</v>
      </c>
      <c r="G90" s="60">
        <f>H90/T90*100</f>
        <v>99.88723366371892</v>
      </c>
      <c r="H90" s="158">
        <v>50.49</v>
      </c>
      <c r="I90" s="22" t="s">
        <v>133</v>
      </c>
      <c r="K90" s="131">
        <v>290</v>
      </c>
      <c r="L90" s="131">
        <v>0.75</v>
      </c>
      <c r="M90" s="131">
        <v>1.2</v>
      </c>
      <c r="N90" s="131">
        <v>0.2</v>
      </c>
      <c r="O90" s="94">
        <v>43.5</v>
      </c>
      <c r="P90" s="94">
        <v>50.547</v>
      </c>
      <c r="Q90" s="157" t="s">
        <v>158</v>
      </c>
      <c r="T90" s="161">
        <v>50.547</v>
      </c>
      <c r="V90" s="160">
        <v>50</v>
      </c>
      <c r="W90" s="160" t="s">
        <v>289</v>
      </c>
    </row>
    <row r="91" spans="1:23" ht="31.5">
      <c r="A91" s="165">
        <v>73</v>
      </c>
      <c r="B91" s="93" t="s">
        <v>240</v>
      </c>
      <c r="C91" s="94">
        <v>700</v>
      </c>
      <c r="D91" s="95">
        <v>43533</v>
      </c>
      <c r="E91" s="95" t="s">
        <v>237</v>
      </c>
      <c r="F91" s="59" t="s">
        <v>296</v>
      </c>
      <c r="G91" s="60">
        <f>H91/T91*100</f>
        <v>99.03559817501299</v>
      </c>
      <c r="H91" s="96">
        <v>145</v>
      </c>
      <c r="I91" s="22" t="s">
        <v>133</v>
      </c>
      <c r="K91" s="131">
        <v>700</v>
      </c>
      <c r="L91" s="131">
        <v>0.9</v>
      </c>
      <c r="M91" s="131">
        <v>1.2</v>
      </c>
      <c r="N91" s="131">
        <v>0.2</v>
      </c>
      <c r="O91" s="94">
        <v>126</v>
      </c>
      <c r="P91" s="94">
        <v>146.41199999999998</v>
      </c>
      <c r="Q91" s="157" t="s">
        <v>282</v>
      </c>
      <c r="T91" s="161">
        <v>146.41199999999998</v>
      </c>
      <c r="V91" s="160">
        <v>130</v>
      </c>
      <c r="W91" s="160" t="s">
        <v>289</v>
      </c>
    </row>
    <row r="92" spans="1:23" ht="31.5">
      <c r="A92" s="165">
        <v>74</v>
      </c>
      <c r="B92" s="93" t="s">
        <v>241</v>
      </c>
      <c r="C92" s="94">
        <v>420</v>
      </c>
      <c r="D92" s="95">
        <v>43533</v>
      </c>
      <c r="E92" s="95" t="s">
        <v>237</v>
      </c>
      <c r="F92" s="59" t="s">
        <v>296</v>
      </c>
      <c r="G92" s="60">
        <f aca="true" t="shared" si="10" ref="G92:G127">H92/T92*100</f>
        <v>90.62939355538323</v>
      </c>
      <c r="H92" s="96">
        <v>115</v>
      </c>
      <c r="I92" s="22" t="s">
        <v>133</v>
      </c>
      <c r="K92" s="131">
        <v>420</v>
      </c>
      <c r="L92" s="131">
        <v>1.3</v>
      </c>
      <c r="M92" s="131">
        <v>1.5</v>
      </c>
      <c r="N92" s="131">
        <v>0.2</v>
      </c>
      <c r="O92" s="94">
        <v>109.2</v>
      </c>
      <c r="P92" s="94">
        <v>126.8904</v>
      </c>
      <c r="Q92" s="157" t="s">
        <v>282</v>
      </c>
      <c r="T92" s="161">
        <v>126.8904</v>
      </c>
      <c r="V92" s="160">
        <v>115</v>
      </c>
      <c r="W92" s="160" t="s">
        <v>289</v>
      </c>
    </row>
    <row r="93" spans="1:23" ht="47.25" customHeight="1">
      <c r="A93" s="165">
        <v>75</v>
      </c>
      <c r="B93" s="93" t="s">
        <v>242</v>
      </c>
      <c r="C93" s="94">
        <v>500</v>
      </c>
      <c r="D93" s="95">
        <v>43533</v>
      </c>
      <c r="E93" s="95" t="s">
        <v>237</v>
      </c>
      <c r="F93" s="95" t="s">
        <v>286</v>
      </c>
      <c r="G93" s="60">
        <f t="shared" si="10"/>
        <v>105.18263530311722</v>
      </c>
      <c r="H93" s="96">
        <v>110</v>
      </c>
      <c r="I93" s="22" t="s">
        <v>133</v>
      </c>
      <c r="K93" s="131">
        <v>500</v>
      </c>
      <c r="L93" s="131">
        <v>0.9</v>
      </c>
      <c r="M93" s="131">
        <v>1.2</v>
      </c>
      <c r="N93" s="131">
        <v>0.2</v>
      </c>
      <c r="O93" s="94">
        <v>90</v>
      </c>
      <c r="P93" s="94">
        <v>104.58</v>
      </c>
      <c r="Q93" s="157" t="s">
        <v>282</v>
      </c>
      <c r="T93" s="161">
        <v>104.58</v>
      </c>
      <c r="V93" s="160">
        <v>90</v>
      </c>
      <c r="W93" s="160" t="s">
        <v>289</v>
      </c>
    </row>
    <row r="94" spans="1:23" ht="31.5">
      <c r="A94" s="165">
        <v>76</v>
      </c>
      <c r="B94" s="93" t="s">
        <v>243</v>
      </c>
      <c r="C94" s="94">
        <v>150</v>
      </c>
      <c r="D94" s="97" t="s">
        <v>161</v>
      </c>
      <c r="E94" s="95" t="s">
        <v>147</v>
      </c>
      <c r="F94" s="95" t="s">
        <v>287</v>
      </c>
      <c r="G94" s="60">
        <f t="shared" si="10"/>
        <v>100.40160642570282</v>
      </c>
      <c r="H94" s="96">
        <v>35</v>
      </c>
      <c r="I94" s="22" t="s">
        <v>133</v>
      </c>
      <c r="K94" s="131">
        <v>150</v>
      </c>
      <c r="L94" s="131">
        <v>1</v>
      </c>
      <c r="M94" s="131">
        <v>1.2</v>
      </c>
      <c r="N94" s="131">
        <v>0.2</v>
      </c>
      <c r="O94" s="94">
        <v>30</v>
      </c>
      <c r="P94" s="94">
        <v>34.86</v>
      </c>
      <c r="Q94" s="157" t="s">
        <v>283</v>
      </c>
      <c r="T94" s="161">
        <v>34.86</v>
      </c>
      <c r="V94" s="160">
        <v>30</v>
      </c>
      <c r="W94" s="160"/>
    </row>
    <row r="95" spans="1:23" ht="31.5">
      <c r="A95" s="165">
        <v>77</v>
      </c>
      <c r="B95" s="93" t="s">
        <v>244</v>
      </c>
      <c r="C95" s="94">
        <v>430</v>
      </c>
      <c r="D95" s="97" t="s">
        <v>161</v>
      </c>
      <c r="E95" s="95" t="s">
        <v>239</v>
      </c>
      <c r="F95" s="95" t="s">
        <v>286</v>
      </c>
      <c r="G95" s="60">
        <f t="shared" si="10"/>
        <v>100.06804627146462</v>
      </c>
      <c r="H95" s="96">
        <v>100</v>
      </c>
      <c r="I95" s="22" t="s">
        <v>133</v>
      </c>
      <c r="K95" s="131">
        <v>430</v>
      </c>
      <c r="L95" s="131">
        <v>1</v>
      </c>
      <c r="M95" s="131">
        <v>1.5</v>
      </c>
      <c r="N95" s="131">
        <v>0.2</v>
      </c>
      <c r="O95" s="94">
        <v>86</v>
      </c>
      <c r="P95" s="94">
        <v>99.93199999999999</v>
      </c>
      <c r="Q95" s="157" t="s">
        <v>283</v>
      </c>
      <c r="T95" s="161">
        <v>99.93199999999999</v>
      </c>
      <c r="V95" s="160">
        <v>65</v>
      </c>
      <c r="W95" s="160" t="s">
        <v>289</v>
      </c>
    </row>
    <row r="96" spans="1:23" ht="31.5">
      <c r="A96" s="165">
        <v>78</v>
      </c>
      <c r="B96" s="93" t="s">
        <v>245</v>
      </c>
      <c r="C96" s="94">
        <v>1500</v>
      </c>
      <c r="D96" s="95">
        <v>43533</v>
      </c>
      <c r="E96" s="95" t="s">
        <v>237</v>
      </c>
      <c r="F96" s="59" t="s">
        <v>296</v>
      </c>
      <c r="G96" s="60">
        <f t="shared" si="10"/>
        <v>99.44540065021994</v>
      </c>
      <c r="H96" s="96">
        <v>312</v>
      </c>
      <c r="I96" s="22" t="s">
        <v>133</v>
      </c>
      <c r="K96" s="131">
        <v>1500</v>
      </c>
      <c r="L96" s="131">
        <v>0.9</v>
      </c>
      <c r="M96" s="131">
        <v>1.2</v>
      </c>
      <c r="N96" s="131">
        <v>0.2</v>
      </c>
      <c r="O96" s="94">
        <v>270</v>
      </c>
      <c r="P96" s="94">
        <v>313.73999999999995</v>
      </c>
      <c r="Q96" s="157" t="s">
        <v>282</v>
      </c>
      <c r="T96" s="161">
        <v>313.73999999999995</v>
      </c>
      <c r="V96" s="160">
        <v>300</v>
      </c>
      <c r="W96" s="160" t="s">
        <v>289</v>
      </c>
    </row>
    <row r="97" spans="1:23" ht="47.25">
      <c r="A97" s="165">
        <v>79</v>
      </c>
      <c r="B97" s="93" t="s">
        <v>246</v>
      </c>
      <c r="C97" s="94">
        <v>500</v>
      </c>
      <c r="D97" s="95">
        <v>43533</v>
      </c>
      <c r="E97" s="95" t="s">
        <v>237</v>
      </c>
      <c r="F97" s="59" t="s">
        <v>296</v>
      </c>
      <c r="G97" s="60">
        <f t="shared" si="10"/>
        <v>95.62057754828841</v>
      </c>
      <c r="H97" s="96">
        <v>75</v>
      </c>
      <c r="I97" s="22" t="s">
        <v>133</v>
      </c>
      <c r="K97" s="131">
        <v>500</v>
      </c>
      <c r="L97" s="131">
        <v>0.9</v>
      </c>
      <c r="M97" s="131">
        <v>1.2</v>
      </c>
      <c r="N97" s="131">
        <v>0.15</v>
      </c>
      <c r="O97" s="94">
        <v>67.5</v>
      </c>
      <c r="P97" s="94">
        <v>78.43499999999999</v>
      </c>
      <c r="Q97" s="157" t="s">
        <v>282</v>
      </c>
      <c r="T97" s="161">
        <v>78.43499999999999</v>
      </c>
      <c r="V97" s="160">
        <v>65</v>
      </c>
      <c r="W97" s="160" t="s">
        <v>289</v>
      </c>
    </row>
    <row r="98" spans="1:23" ht="54.75" customHeight="1">
      <c r="A98" s="165">
        <v>80</v>
      </c>
      <c r="B98" s="93" t="s">
        <v>291</v>
      </c>
      <c r="C98" s="94">
        <v>300</v>
      </c>
      <c r="D98" s="97" t="s">
        <v>161</v>
      </c>
      <c r="E98" s="95" t="s">
        <v>239</v>
      </c>
      <c r="F98" s="59" t="s">
        <v>296</v>
      </c>
      <c r="G98" s="60">
        <f t="shared" si="10"/>
        <v>95.6205775482884</v>
      </c>
      <c r="H98" s="96">
        <v>45</v>
      </c>
      <c r="I98" s="22" t="s">
        <v>133</v>
      </c>
      <c r="K98" s="131">
        <v>300</v>
      </c>
      <c r="L98" s="131">
        <v>0.9</v>
      </c>
      <c r="M98" s="131">
        <v>1.2</v>
      </c>
      <c r="N98" s="131">
        <v>0.15</v>
      </c>
      <c r="O98" s="94">
        <v>40.5</v>
      </c>
      <c r="P98" s="94">
        <v>47.061</v>
      </c>
      <c r="Q98" s="157" t="s">
        <v>283</v>
      </c>
      <c r="T98" s="161">
        <v>47.061</v>
      </c>
      <c r="V98" s="160">
        <v>45</v>
      </c>
      <c r="W98" s="160" t="s">
        <v>289</v>
      </c>
    </row>
    <row r="99" spans="1:23" ht="31.5" customHeight="1">
      <c r="A99" s="201">
        <v>81</v>
      </c>
      <c r="B99" s="202" t="s">
        <v>247</v>
      </c>
      <c r="C99" s="94">
        <v>305</v>
      </c>
      <c r="D99" s="97" t="s">
        <v>161</v>
      </c>
      <c r="E99" s="95" t="s">
        <v>239</v>
      </c>
      <c r="F99" s="59" t="s">
        <v>296</v>
      </c>
      <c r="G99" s="60">
        <f t="shared" si="10"/>
        <v>94.0530270966771</v>
      </c>
      <c r="H99" s="96">
        <v>60</v>
      </c>
      <c r="I99" s="22" t="s">
        <v>133</v>
      </c>
      <c r="K99" s="131">
        <v>305</v>
      </c>
      <c r="L99" s="131">
        <v>0.9</v>
      </c>
      <c r="M99" s="131">
        <v>1.2</v>
      </c>
      <c r="N99" s="131">
        <v>0.2</v>
      </c>
      <c r="O99" s="94">
        <v>54.900000000000006</v>
      </c>
      <c r="P99" s="94">
        <v>63.793800000000005</v>
      </c>
      <c r="Q99" s="157" t="s">
        <v>283</v>
      </c>
      <c r="T99" s="161">
        <v>63.793800000000005</v>
      </c>
      <c r="V99" s="160">
        <v>60</v>
      </c>
      <c r="W99" s="160" t="s">
        <v>289</v>
      </c>
    </row>
    <row r="100" spans="1:23" ht="30">
      <c r="A100" s="201"/>
      <c r="B100" s="203"/>
      <c r="C100" s="94">
        <v>300</v>
      </c>
      <c r="D100" s="97" t="s">
        <v>161</v>
      </c>
      <c r="E100" s="95" t="s">
        <v>239</v>
      </c>
      <c r="F100" s="59" t="s">
        <v>296</v>
      </c>
      <c r="G100" s="60">
        <f t="shared" si="10"/>
        <v>95.6205775482884</v>
      </c>
      <c r="H100" s="96">
        <v>60</v>
      </c>
      <c r="I100" s="22" t="s">
        <v>133</v>
      </c>
      <c r="K100" s="131">
        <v>300</v>
      </c>
      <c r="L100" s="131">
        <v>0.9</v>
      </c>
      <c r="M100" s="131">
        <v>1.2</v>
      </c>
      <c r="N100" s="131">
        <v>0.2</v>
      </c>
      <c r="O100" s="94">
        <v>54</v>
      </c>
      <c r="P100" s="94">
        <v>62.748</v>
      </c>
      <c r="Q100" s="157" t="s">
        <v>283</v>
      </c>
      <c r="T100" s="161">
        <v>62.748</v>
      </c>
      <c r="V100" s="160">
        <v>60</v>
      </c>
      <c r="W100" s="160" t="s">
        <v>289</v>
      </c>
    </row>
    <row r="101" spans="1:23" ht="30">
      <c r="A101" s="165">
        <v>82</v>
      </c>
      <c r="B101" s="93" t="s">
        <v>248</v>
      </c>
      <c r="C101" s="94">
        <v>330</v>
      </c>
      <c r="D101" s="95">
        <v>43533</v>
      </c>
      <c r="E101" s="95" t="s">
        <v>237</v>
      </c>
      <c r="F101" s="95" t="s">
        <v>286</v>
      </c>
      <c r="G101" s="60">
        <f t="shared" si="10"/>
        <v>101.24531740407005</v>
      </c>
      <c r="H101" s="96">
        <v>75</v>
      </c>
      <c r="I101" s="22" t="s">
        <v>133</v>
      </c>
      <c r="K101" s="131">
        <v>330</v>
      </c>
      <c r="L101" s="131">
        <v>1</v>
      </c>
      <c r="M101" s="131">
        <v>1.2</v>
      </c>
      <c r="N101" s="131">
        <v>0.2</v>
      </c>
      <c r="O101" s="94">
        <v>66</v>
      </c>
      <c r="P101" s="94">
        <v>76.692</v>
      </c>
      <c r="Q101" s="157" t="s">
        <v>283</v>
      </c>
      <c r="T101" s="161">
        <v>74.0775</v>
      </c>
      <c r="V101" s="160">
        <v>60</v>
      </c>
      <c r="W101" s="160" t="s">
        <v>289</v>
      </c>
    </row>
    <row r="102" spans="1:23" ht="47.25">
      <c r="A102" s="165">
        <v>83</v>
      </c>
      <c r="B102" s="93" t="s">
        <v>249</v>
      </c>
      <c r="C102" s="94">
        <v>425</v>
      </c>
      <c r="D102" s="97" t="s">
        <v>161</v>
      </c>
      <c r="E102" s="95" t="s">
        <v>239</v>
      </c>
      <c r="F102" s="59" t="s">
        <v>296</v>
      </c>
      <c r="G102" s="60">
        <f t="shared" si="10"/>
        <v>89.64429145152037</v>
      </c>
      <c r="H102" s="96">
        <v>100</v>
      </c>
      <c r="I102" s="22" t="s">
        <v>133</v>
      </c>
      <c r="K102" s="131">
        <v>425</v>
      </c>
      <c r="L102" s="131">
        <v>1</v>
      </c>
      <c r="M102" s="131">
        <v>1.25</v>
      </c>
      <c r="N102" s="131">
        <v>0.15</v>
      </c>
      <c r="O102" s="94">
        <v>63.75</v>
      </c>
      <c r="P102" s="94">
        <v>74.0775</v>
      </c>
      <c r="Q102" s="157" t="s">
        <v>282</v>
      </c>
      <c r="T102" s="161">
        <v>111.55199999999999</v>
      </c>
      <c r="V102" s="160">
        <v>100</v>
      </c>
      <c r="W102" s="160" t="s">
        <v>289</v>
      </c>
    </row>
    <row r="103" spans="1:23" ht="31.5">
      <c r="A103" s="165">
        <v>84</v>
      </c>
      <c r="B103" s="93" t="s">
        <v>250</v>
      </c>
      <c r="C103" s="94">
        <v>400</v>
      </c>
      <c r="D103" s="95">
        <v>43533</v>
      </c>
      <c r="E103" s="95" t="s">
        <v>237</v>
      </c>
      <c r="F103" s="59" t="s">
        <v>296</v>
      </c>
      <c r="G103" s="60">
        <f t="shared" si="10"/>
        <v>91.66666666666666</v>
      </c>
      <c r="H103" s="96">
        <v>110</v>
      </c>
      <c r="I103" s="22" t="s">
        <v>133</v>
      </c>
      <c r="K103" s="131">
        <v>400</v>
      </c>
      <c r="L103" s="131">
        <v>1.2</v>
      </c>
      <c r="M103" s="131">
        <v>1.3</v>
      </c>
      <c r="N103" s="131">
        <v>0.2</v>
      </c>
      <c r="O103" s="94">
        <v>96</v>
      </c>
      <c r="P103" s="94">
        <v>111.55199999999999</v>
      </c>
      <c r="Q103" s="157" t="s">
        <v>283</v>
      </c>
      <c r="T103" s="161">
        <v>120</v>
      </c>
      <c r="V103" s="160">
        <v>110</v>
      </c>
      <c r="W103" s="160" t="s">
        <v>289</v>
      </c>
    </row>
    <row r="104" spans="1:23" ht="30">
      <c r="A104" s="165">
        <v>85</v>
      </c>
      <c r="B104" s="93" t="s">
        <v>251</v>
      </c>
      <c r="C104" s="94">
        <v>800</v>
      </c>
      <c r="D104" s="95">
        <v>43533</v>
      </c>
      <c r="E104" s="95" t="s">
        <v>237</v>
      </c>
      <c r="F104" s="59" t="s">
        <v>296</v>
      </c>
      <c r="G104" s="60">
        <f t="shared" si="10"/>
        <v>89.64429145152039</v>
      </c>
      <c r="H104" s="96">
        <v>150</v>
      </c>
      <c r="I104" s="22" t="s">
        <v>133</v>
      </c>
      <c r="K104" s="131">
        <v>800</v>
      </c>
      <c r="L104" s="131">
        <v>0.9</v>
      </c>
      <c r="M104" s="131">
        <v>1.3</v>
      </c>
      <c r="N104" s="131">
        <v>0.2</v>
      </c>
      <c r="O104" s="94">
        <v>144</v>
      </c>
      <c r="P104" s="94">
        <v>167.32799999999997</v>
      </c>
      <c r="Q104" s="157" t="s">
        <v>282</v>
      </c>
      <c r="T104" s="161">
        <v>167.32799999999997</v>
      </c>
      <c r="V104" s="160">
        <v>150</v>
      </c>
      <c r="W104" s="160" t="s">
        <v>289</v>
      </c>
    </row>
    <row r="105" spans="1:23" ht="31.5">
      <c r="A105" s="165">
        <v>86</v>
      </c>
      <c r="B105" s="93" t="s">
        <v>252</v>
      </c>
      <c r="C105" s="94">
        <v>395</v>
      </c>
      <c r="D105" s="97" t="s">
        <v>161</v>
      </c>
      <c r="E105" s="95" t="s">
        <v>239</v>
      </c>
      <c r="F105" s="59" t="s">
        <v>296</v>
      </c>
      <c r="G105" s="60">
        <f t="shared" si="10"/>
        <v>96.83096460586165</v>
      </c>
      <c r="H105" s="96">
        <v>80</v>
      </c>
      <c r="I105" s="22" t="s">
        <v>133</v>
      </c>
      <c r="K105" s="131">
        <v>395</v>
      </c>
      <c r="L105" s="131">
        <v>0.9</v>
      </c>
      <c r="M105" s="131">
        <v>1.3</v>
      </c>
      <c r="N105" s="131">
        <v>0.2</v>
      </c>
      <c r="O105" s="94">
        <v>71.10000000000001</v>
      </c>
      <c r="P105" s="94">
        <v>82.6182</v>
      </c>
      <c r="Q105" s="157" t="s">
        <v>282</v>
      </c>
      <c r="T105" s="161">
        <v>82.6182</v>
      </c>
      <c r="V105" s="160">
        <v>80</v>
      </c>
      <c r="W105" s="160" t="s">
        <v>289</v>
      </c>
    </row>
    <row r="106" spans="1:23" ht="31.5">
      <c r="A106" s="165">
        <v>87</v>
      </c>
      <c r="B106" s="93" t="s">
        <v>253</v>
      </c>
      <c r="C106" s="94">
        <v>350</v>
      </c>
      <c r="D106" s="97" t="s">
        <v>161</v>
      </c>
      <c r="E106" s="95" t="s">
        <v>239</v>
      </c>
      <c r="F106" s="95" t="s">
        <v>286</v>
      </c>
      <c r="G106" s="60">
        <f t="shared" si="10"/>
        <v>109.28066005518676</v>
      </c>
      <c r="H106" s="96">
        <v>80</v>
      </c>
      <c r="I106" s="22" t="s">
        <v>133</v>
      </c>
      <c r="K106" s="131">
        <v>350</v>
      </c>
      <c r="L106" s="131">
        <v>0.9</v>
      </c>
      <c r="M106" s="131">
        <v>1.2</v>
      </c>
      <c r="N106" s="131">
        <v>0.2</v>
      </c>
      <c r="O106" s="94">
        <v>63</v>
      </c>
      <c r="P106" s="94">
        <v>73.20599999999999</v>
      </c>
      <c r="Q106" s="157" t="s">
        <v>283</v>
      </c>
      <c r="T106" s="161">
        <v>73.20599999999999</v>
      </c>
      <c r="V106" s="160">
        <v>70</v>
      </c>
      <c r="W106" s="160" t="s">
        <v>289</v>
      </c>
    </row>
    <row r="107" spans="1:23" ht="31.5">
      <c r="A107" s="165">
        <v>88</v>
      </c>
      <c r="B107" s="93" t="s">
        <v>254</v>
      </c>
      <c r="C107" s="98">
        <v>510</v>
      </c>
      <c r="D107" s="95">
        <v>43533</v>
      </c>
      <c r="E107" s="95" t="s">
        <v>237</v>
      </c>
      <c r="F107" s="59" t="s">
        <v>296</v>
      </c>
      <c r="G107" s="60">
        <f t="shared" si="10"/>
        <v>97.02676251223382</v>
      </c>
      <c r="H107" s="96">
        <v>115</v>
      </c>
      <c r="I107" s="22" t="s">
        <v>133</v>
      </c>
      <c r="K107" s="132">
        <v>510</v>
      </c>
      <c r="L107" s="132">
        <v>1</v>
      </c>
      <c r="M107" s="131">
        <v>1.2</v>
      </c>
      <c r="N107" s="132">
        <v>0.2</v>
      </c>
      <c r="O107" s="94">
        <v>102</v>
      </c>
      <c r="P107" s="94">
        <v>118.52399999999999</v>
      </c>
      <c r="Q107" s="157" t="s">
        <v>283</v>
      </c>
      <c r="T107" s="161">
        <v>118.52399999999999</v>
      </c>
      <c r="V107" s="160">
        <v>115</v>
      </c>
      <c r="W107" s="160" t="s">
        <v>289</v>
      </c>
    </row>
    <row r="108" spans="1:23" ht="30">
      <c r="A108" s="165">
        <v>89</v>
      </c>
      <c r="B108" s="93" t="s">
        <v>255</v>
      </c>
      <c r="C108" s="98">
        <v>330</v>
      </c>
      <c r="D108" s="95">
        <v>43533</v>
      </c>
      <c r="E108" s="95" t="s">
        <v>237</v>
      </c>
      <c r="F108" s="59" t="s">
        <v>296</v>
      </c>
      <c r="G108" s="60">
        <f t="shared" si="10"/>
        <v>97.79377249256768</v>
      </c>
      <c r="H108" s="96">
        <v>45</v>
      </c>
      <c r="I108" s="22" t="s">
        <v>133</v>
      </c>
      <c r="K108" s="132">
        <v>330</v>
      </c>
      <c r="L108" s="132">
        <v>0.6</v>
      </c>
      <c r="M108" s="131">
        <v>1.2</v>
      </c>
      <c r="N108" s="132">
        <v>0.2</v>
      </c>
      <c r="O108" s="94">
        <v>39.6</v>
      </c>
      <c r="P108" s="94">
        <v>46.0152</v>
      </c>
      <c r="Q108" s="157" t="s">
        <v>282</v>
      </c>
      <c r="T108" s="161">
        <v>46.0152</v>
      </c>
      <c r="V108" s="160">
        <v>45</v>
      </c>
      <c r="W108" s="160" t="s">
        <v>289</v>
      </c>
    </row>
    <row r="109" spans="1:23" ht="31.5">
      <c r="A109" s="165">
        <v>90</v>
      </c>
      <c r="B109" s="93" t="s">
        <v>256</v>
      </c>
      <c r="C109" s="98">
        <v>500</v>
      </c>
      <c r="D109" s="97" t="s">
        <v>161</v>
      </c>
      <c r="E109" s="95" t="s">
        <v>239</v>
      </c>
      <c r="F109" s="59" t="s">
        <v>296</v>
      </c>
      <c r="G109" s="60">
        <f t="shared" si="10"/>
        <v>93.23006310958118</v>
      </c>
      <c r="H109" s="96">
        <v>65</v>
      </c>
      <c r="I109" s="22" t="s">
        <v>133</v>
      </c>
      <c r="K109" s="132">
        <v>500</v>
      </c>
      <c r="L109" s="132">
        <v>0.6</v>
      </c>
      <c r="M109" s="131">
        <v>1.2</v>
      </c>
      <c r="N109" s="132">
        <v>0.2</v>
      </c>
      <c r="O109" s="94">
        <v>60</v>
      </c>
      <c r="P109" s="94">
        <v>69.72</v>
      </c>
      <c r="Q109" s="157" t="s">
        <v>282</v>
      </c>
      <c r="T109" s="161">
        <v>69.72</v>
      </c>
      <c r="V109" s="160">
        <v>65</v>
      </c>
      <c r="W109" s="160" t="s">
        <v>289</v>
      </c>
    </row>
    <row r="110" spans="1:23" ht="31.5">
      <c r="A110" s="165">
        <v>91</v>
      </c>
      <c r="B110" s="93" t="s">
        <v>257</v>
      </c>
      <c r="C110" s="98">
        <v>500</v>
      </c>
      <c r="D110" s="97" t="s">
        <v>161</v>
      </c>
      <c r="E110" s="95" t="s">
        <v>239</v>
      </c>
      <c r="F110" s="59" t="s">
        <v>296</v>
      </c>
      <c r="G110" s="60">
        <f t="shared" si="10"/>
        <v>99.2982920693764</v>
      </c>
      <c r="H110" s="96">
        <v>75</v>
      </c>
      <c r="I110" s="22" t="s">
        <v>133</v>
      </c>
      <c r="K110" s="132">
        <v>500</v>
      </c>
      <c r="L110" s="132">
        <v>0.65</v>
      </c>
      <c r="M110" s="131">
        <v>1.2</v>
      </c>
      <c r="N110" s="132">
        <v>0.2</v>
      </c>
      <c r="O110" s="94">
        <v>65</v>
      </c>
      <c r="P110" s="94">
        <v>75.53</v>
      </c>
      <c r="Q110" s="157" t="s">
        <v>283</v>
      </c>
      <c r="T110" s="161">
        <v>75.53</v>
      </c>
      <c r="V110" s="160">
        <v>75</v>
      </c>
      <c r="W110" s="160" t="s">
        <v>289</v>
      </c>
    </row>
    <row r="111" spans="1:23" ht="31.5">
      <c r="A111" s="165">
        <v>92</v>
      </c>
      <c r="B111" s="93" t="s">
        <v>258</v>
      </c>
      <c r="C111" s="98">
        <v>260</v>
      </c>
      <c r="D111" s="97" t="s">
        <v>161</v>
      </c>
      <c r="E111" s="95" t="s">
        <v>239</v>
      </c>
      <c r="F111" s="59" t="s">
        <v>296</v>
      </c>
      <c r="G111" s="60">
        <f t="shared" si="10"/>
        <v>96.54000617856039</v>
      </c>
      <c r="H111" s="96">
        <v>35</v>
      </c>
      <c r="I111" s="22" t="s">
        <v>133</v>
      </c>
      <c r="K111" s="132">
        <v>260</v>
      </c>
      <c r="L111" s="132">
        <v>0.6</v>
      </c>
      <c r="M111" s="131">
        <v>1.2</v>
      </c>
      <c r="N111" s="132">
        <v>0.2</v>
      </c>
      <c r="O111" s="94">
        <v>31.200000000000003</v>
      </c>
      <c r="P111" s="94">
        <v>36.254400000000004</v>
      </c>
      <c r="Q111" s="157" t="s">
        <v>283</v>
      </c>
      <c r="T111" s="161">
        <v>36.254400000000004</v>
      </c>
      <c r="V111" s="160">
        <v>30</v>
      </c>
      <c r="W111" s="160" t="s">
        <v>290</v>
      </c>
    </row>
    <row r="112" spans="1:23" ht="30">
      <c r="A112" s="165">
        <v>93</v>
      </c>
      <c r="B112" s="93" t="s">
        <v>259</v>
      </c>
      <c r="C112" s="99">
        <v>450</v>
      </c>
      <c r="D112" s="97" t="s">
        <v>161</v>
      </c>
      <c r="E112" s="95" t="s">
        <v>239</v>
      </c>
      <c r="F112" s="59" t="s">
        <v>296</v>
      </c>
      <c r="G112" s="60">
        <f t="shared" si="10"/>
        <v>99.16208042044723</v>
      </c>
      <c r="H112" s="158">
        <v>70</v>
      </c>
      <c r="I112" s="22" t="s">
        <v>133</v>
      </c>
      <c r="K112" s="133">
        <v>450</v>
      </c>
      <c r="L112" s="131">
        <v>0.9</v>
      </c>
      <c r="M112" s="131">
        <v>1.3</v>
      </c>
      <c r="N112" s="131">
        <v>0.15</v>
      </c>
      <c r="O112" s="94">
        <v>60.75</v>
      </c>
      <c r="P112" s="94">
        <v>70.5915</v>
      </c>
      <c r="Q112" s="157" t="s">
        <v>283</v>
      </c>
      <c r="T112" s="161">
        <v>70.5915</v>
      </c>
      <c r="V112" s="160">
        <v>70</v>
      </c>
      <c r="W112" s="160" t="s">
        <v>289</v>
      </c>
    </row>
    <row r="113" spans="1:23" ht="30">
      <c r="A113" s="165">
        <v>94</v>
      </c>
      <c r="B113" s="93" t="s">
        <v>266</v>
      </c>
      <c r="C113" s="99">
        <v>200</v>
      </c>
      <c r="D113" s="97" t="s">
        <v>161</v>
      </c>
      <c r="E113" s="95" t="s">
        <v>239</v>
      </c>
      <c r="F113" s="59" t="s">
        <v>296</v>
      </c>
      <c r="G113" s="60">
        <f t="shared" si="10"/>
        <v>98.35259404966807</v>
      </c>
      <c r="H113" s="96">
        <v>24</v>
      </c>
      <c r="I113" s="22" t="s">
        <v>133</v>
      </c>
      <c r="K113" s="133">
        <v>200</v>
      </c>
      <c r="L113" s="131">
        <v>0.75</v>
      </c>
      <c r="M113" s="131">
        <v>1.2</v>
      </c>
      <c r="N113" s="131">
        <v>0.2</v>
      </c>
      <c r="O113" s="94">
        <v>30</v>
      </c>
      <c r="P113" s="94">
        <v>34.86</v>
      </c>
      <c r="Q113" s="157" t="s">
        <v>283</v>
      </c>
      <c r="T113" s="161">
        <v>24.401999999999997</v>
      </c>
      <c r="V113" s="160">
        <v>24</v>
      </c>
      <c r="W113" s="160" t="s">
        <v>289</v>
      </c>
    </row>
    <row r="114" spans="1:23" ht="30">
      <c r="A114" s="165">
        <v>95</v>
      </c>
      <c r="B114" s="93" t="s">
        <v>260</v>
      </c>
      <c r="C114" s="99">
        <v>200</v>
      </c>
      <c r="D114" s="97" t="s">
        <v>161</v>
      </c>
      <c r="E114" s="95" t="s">
        <v>239</v>
      </c>
      <c r="F114" s="59" t="s">
        <v>296</v>
      </c>
      <c r="G114" s="60">
        <f t="shared" si="10"/>
        <v>96.59629772735256</v>
      </c>
      <c r="H114" s="96">
        <v>55</v>
      </c>
      <c r="I114" s="22" t="s">
        <v>133</v>
      </c>
      <c r="K114" s="133">
        <v>200</v>
      </c>
      <c r="L114" s="131">
        <v>0.7</v>
      </c>
      <c r="M114" s="131">
        <v>1.2</v>
      </c>
      <c r="N114" s="131">
        <v>0.15</v>
      </c>
      <c r="O114" s="94">
        <v>21</v>
      </c>
      <c r="P114" s="94">
        <v>24.401999999999997</v>
      </c>
      <c r="Q114" s="157" t="s">
        <v>283</v>
      </c>
      <c r="T114" s="161">
        <v>56.937999999999995</v>
      </c>
      <c r="V114" s="160">
        <v>55</v>
      </c>
      <c r="W114" s="160" t="s">
        <v>289</v>
      </c>
    </row>
    <row r="115" spans="1:23" ht="30">
      <c r="A115" s="165">
        <v>96</v>
      </c>
      <c r="B115" s="93" t="s">
        <v>261</v>
      </c>
      <c r="C115" s="99">
        <v>350</v>
      </c>
      <c r="D115" s="97" t="s">
        <v>161</v>
      </c>
      <c r="E115" s="95" t="s">
        <v>239</v>
      </c>
      <c r="F115" s="59" t="s">
        <v>296</v>
      </c>
      <c r="G115" s="60">
        <f t="shared" si="10"/>
        <v>95.6205775482884</v>
      </c>
      <c r="H115" s="96">
        <v>50</v>
      </c>
      <c r="I115" s="22" t="s">
        <v>133</v>
      </c>
      <c r="K115" s="133">
        <v>350</v>
      </c>
      <c r="L115" s="131">
        <v>0.7</v>
      </c>
      <c r="M115" s="131">
        <v>1.3</v>
      </c>
      <c r="N115" s="131">
        <v>0.2</v>
      </c>
      <c r="O115" s="94">
        <v>49</v>
      </c>
      <c r="P115" s="94">
        <v>56.937999999999995</v>
      </c>
      <c r="Q115" s="157" t="s">
        <v>283</v>
      </c>
      <c r="T115" s="161">
        <v>52.29</v>
      </c>
      <c r="V115" s="160">
        <v>50</v>
      </c>
      <c r="W115" s="160" t="s">
        <v>290</v>
      </c>
    </row>
    <row r="116" spans="1:23" ht="30">
      <c r="A116" s="165">
        <v>97</v>
      </c>
      <c r="B116" s="93" t="s">
        <v>265</v>
      </c>
      <c r="C116" s="99">
        <v>200</v>
      </c>
      <c r="D116" s="97" t="s">
        <v>161</v>
      </c>
      <c r="E116" s="95" t="s">
        <v>239</v>
      </c>
      <c r="F116" s="97" t="s">
        <v>161</v>
      </c>
      <c r="G116" s="60">
        <f t="shared" si="10"/>
        <v>101.59686364505643</v>
      </c>
      <c r="H116" s="158">
        <v>85</v>
      </c>
      <c r="I116" s="22" t="s">
        <v>133</v>
      </c>
      <c r="K116" s="133">
        <v>200</v>
      </c>
      <c r="L116" s="131">
        <v>0.7</v>
      </c>
      <c r="M116" s="131">
        <v>1.25</v>
      </c>
      <c r="N116" s="131">
        <v>0.2</v>
      </c>
      <c r="O116" s="94">
        <v>28</v>
      </c>
      <c r="P116" s="94">
        <v>32.536</v>
      </c>
      <c r="Q116" s="157" t="s">
        <v>284</v>
      </c>
      <c r="T116" s="161">
        <v>83.66399999999999</v>
      </c>
      <c r="V116" s="160">
        <v>85</v>
      </c>
      <c r="W116" s="160" t="s">
        <v>290</v>
      </c>
    </row>
    <row r="117" spans="1:23" ht="30">
      <c r="A117" s="165">
        <v>98</v>
      </c>
      <c r="B117" s="93" t="s">
        <v>262</v>
      </c>
      <c r="C117" s="99">
        <v>300</v>
      </c>
      <c r="D117" s="95">
        <v>43533</v>
      </c>
      <c r="E117" s="95" t="s">
        <v>237</v>
      </c>
      <c r="F117" s="59" t="s">
        <v>296</v>
      </c>
      <c r="G117" s="60">
        <f t="shared" si="10"/>
        <v>85.26168164722382</v>
      </c>
      <c r="H117" s="96">
        <v>535</v>
      </c>
      <c r="I117" s="22" t="s">
        <v>133</v>
      </c>
      <c r="K117" s="133">
        <v>300</v>
      </c>
      <c r="L117" s="131">
        <v>1</v>
      </c>
      <c r="M117" s="131">
        <v>1.2</v>
      </c>
      <c r="N117" s="131">
        <v>0.15</v>
      </c>
      <c r="O117" s="94">
        <v>45</v>
      </c>
      <c r="P117" s="94">
        <v>52.29</v>
      </c>
      <c r="Q117" s="157" t="s">
        <v>283</v>
      </c>
      <c r="T117" s="161">
        <v>627.4799999999999</v>
      </c>
      <c r="V117" s="160">
        <v>440</v>
      </c>
      <c r="W117" s="160" t="s">
        <v>289</v>
      </c>
    </row>
    <row r="118" spans="1:23" ht="30">
      <c r="A118" s="165">
        <v>99</v>
      </c>
      <c r="B118" s="93" t="s">
        <v>263</v>
      </c>
      <c r="C118" s="99">
        <v>360</v>
      </c>
      <c r="D118" s="95">
        <v>43533</v>
      </c>
      <c r="E118" s="95" t="s">
        <v>237</v>
      </c>
      <c r="F118" s="59" t="s">
        <v>296</v>
      </c>
      <c r="G118" s="60">
        <f t="shared" si="10"/>
        <v>92.2055569215638</v>
      </c>
      <c r="H118" s="96">
        <v>30</v>
      </c>
      <c r="I118" s="22" t="s">
        <v>133</v>
      </c>
      <c r="K118" s="133">
        <v>360</v>
      </c>
      <c r="L118" s="131">
        <v>1</v>
      </c>
      <c r="M118" s="131">
        <v>1.35</v>
      </c>
      <c r="N118" s="131">
        <v>0.2</v>
      </c>
      <c r="O118" s="94">
        <v>72</v>
      </c>
      <c r="P118" s="94">
        <v>83.66399999999999</v>
      </c>
      <c r="Q118" s="157" t="s">
        <v>282</v>
      </c>
      <c r="T118" s="161">
        <v>32.536</v>
      </c>
      <c r="V118" s="160">
        <v>30</v>
      </c>
      <c r="W118" s="160" t="s">
        <v>290</v>
      </c>
    </row>
    <row r="119" spans="1:23" ht="30">
      <c r="A119" s="165">
        <v>100</v>
      </c>
      <c r="B119" s="93" t="s">
        <v>264</v>
      </c>
      <c r="C119" s="99">
        <v>1200</v>
      </c>
      <c r="D119" s="97" t="s">
        <v>161</v>
      </c>
      <c r="E119" s="95" t="s">
        <v>239</v>
      </c>
      <c r="F119" s="59" t="s">
        <v>296</v>
      </c>
      <c r="G119" s="60">
        <f t="shared" si="10"/>
        <v>86.05851979345955</v>
      </c>
      <c r="H119" s="96">
        <v>30</v>
      </c>
      <c r="I119" s="22" t="s">
        <v>133</v>
      </c>
      <c r="K119" s="133">
        <v>1200</v>
      </c>
      <c r="L119" s="131">
        <v>3</v>
      </c>
      <c r="M119" s="131">
        <v>3</v>
      </c>
      <c r="N119" s="131">
        <v>0.15</v>
      </c>
      <c r="O119" s="94">
        <v>540</v>
      </c>
      <c r="P119" s="94">
        <v>627.4799999999999</v>
      </c>
      <c r="Q119" s="157" t="s">
        <v>282</v>
      </c>
      <c r="T119" s="161">
        <v>34.86</v>
      </c>
      <c r="V119" s="160">
        <v>30</v>
      </c>
      <c r="W119" s="160" t="s">
        <v>289</v>
      </c>
    </row>
    <row r="120" spans="1:23" ht="30">
      <c r="A120" s="165">
        <v>101</v>
      </c>
      <c r="B120" s="93" t="s">
        <v>267</v>
      </c>
      <c r="C120" s="99">
        <v>400</v>
      </c>
      <c r="D120" s="97" t="s">
        <v>161</v>
      </c>
      <c r="E120" s="95" t="s">
        <v>239</v>
      </c>
      <c r="F120" s="59" t="s">
        <v>296</v>
      </c>
      <c r="G120" s="60">
        <f t="shared" si="10"/>
        <v>76.83796410130317</v>
      </c>
      <c r="H120" s="96">
        <v>50</v>
      </c>
      <c r="I120" s="22" t="s">
        <v>133</v>
      </c>
      <c r="K120" s="133">
        <v>400</v>
      </c>
      <c r="L120" s="131">
        <v>0.7</v>
      </c>
      <c r="M120" s="131">
        <v>1.2</v>
      </c>
      <c r="N120" s="131">
        <v>0.2</v>
      </c>
      <c r="O120" s="94">
        <v>56</v>
      </c>
      <c r="P120" s="94">
        <v>65.072</v>
      </c>
      <c r="Q120" s="157" t="s">
        <v>283</v>
      </c>
      <c r="T120" s="161">
        <v>65.072</v>
      </c>
      <c r="V120" s="160">
        <v>50</v>
      </c>
      <c r="W120" s="160" t="s">
        <v>289</v>
      </c>
    </row>
    <row r="121" spans="1:23" ht="30">
      <c r="A121" s="165">
        <v>102</v>
      </c>
      <c r="B121" s="93" t="s">
        <v>268</v>
      </c>
      <c r="C121" s="99">
        <v>1900</v>
      </c>
      <c r="D121" s="95">
        <v>43533</v>
      </c>
      <c r="E121" s="95" t="s">
        <v>237</v>
      </c>
      <c r="F121" s="59" t="s">
        <v>296</v>
      </c>
      <c r="G121" s="60">
        <f t="shared" si="10"/>
        <v>91.65365575526344</v>
      </c>
      <c r="H121" s="96">
        <v>258</v>
      </c>
      <c r="I121" s="22" t="s">
        <v>133</v>
      </c>
      <c r="K121" s="133">
        <v>1900</v>
      </c>
      <c r="L121" s="131">
        <v>0.85</v>
      </c>
      <c r="M121" s="131">
        <v>1.2</v>
      </c>
      <c r="N121" s="131">
        <v>0.15</v>
      </c>
      <c r="O121" s="94">
        <v>242.25</v>
      </c>
      <c r="P121" s="94">
        <v>281.49449999999996</v>
      </c>
      <c r="Q121" s="157" t="s">
        <v>283</v>
      </c>
      <c r="T121" s="161">
        <v>281.49449999999996</v>
      </c>
      <c r="V121" s="160">
        <v>250</v>
      </c>
      <c r="W121" s="160" t="s">
        <v>289</v>
      </c>
    </row>
    <row r="122" spans="1:23" ht="30">
      <c r="A122" s="165">
        <v>103</v>
      </c>
      <c r="B122" s="93" t="s">
        <v>269</v>
      </c>
      <c r="C122" s="98">
        <v>795</v>
      </c>
      <c r="D122" s="95">
        <v>43533</v>
      </c>
      <c r="E122" s="95" t="s">
        <v>237</v>
      </c>
      <c r="F122" s="59" t="s">
        <v>296</v>
      </c>
      <c r="G122" s="60">
        <f t="shared" si="10"/>
        <v>91.33569317702074</v>
      </c>
      <c r="H122" s="96">
        <v>135</v>
      </c>
      <c r="I122" s="22" t="s">
        <v>133</v>
      </c>
      <c r="K122" s="132">
        <v>795</v>
      </c>
      <c r="L122" s="132">
        <v>0.8</v>
      </c>
      <c r="M122" s="131">
        <v>1.2</v>
      </c>
      <c r="N122" s="132">
        <v>0.2</v>
      </c>
      <c r="O122" s="94">
        <v>127.2</v>
      </c>
      <c r="P122" s="94">
        <v>147.8064</v>
      </c>
      <c r="Q122" s="157" t="s">
        <v>282</v>
      </c>
      <c r="T122" s="161">
        <v>147.8064</v>
      </c>
      <c r="V122" s="160">
        <v>110</v>
      </c>
      <c r="W122" s="160" t="s">
        <v>289</v>
      </c>
    </row>
    <row r="123" spans="1:23" ht="30">
      <c r="A123" s="49">
        <v>104</v>
      </c>
      <c r="B123" s="93" t="s">
        <v>292</v>
      </c>
      <c r="C123" s="98">
        <v>600</v>
      </c>
      <c r="D123" s="95">
        <v>43533</v>
      </c>
      <c r="E123" s="95" t="s">
        <v>237</v>
      </c>
      <c r="F123" s="59" t="s">
        <v>296</v>
      </c>
      <c r="G123" s="60">
        <f t="shared" si="10"/>
        <v>95.6205775482884</v>
      </c>
      <c r="H123" s="96">
        <v>100</v>
      </c>
      <c r="I123" s="22" t="s">
        <v>133</v>
      </c>
      <c r="K123" s="132">
        <v>600</v>
      </c>
      <c r="L123" s="132">
        <v>0.75</v>
      </c>
      <c r="M123" s="131">
        <v>1.2</v>
      </c>
      <c r="N123" s="132">
        <v>0.2</v>
      </c>
      <c r="O123" s="94">
        <v>90</v>
      </c>
      <c r="P123" s="94">
        <v>104.58</v>
      </c>
      <c r="Q123" s="157" t="s">
        <v>282</v>
      </c>
      <c r="T123" s="161">
        <v>104.58</v>
      </c>
      <c r="V123" s="160">
        <v>70</v>
      </c>
      <c r="W123" s="160" t="s">
        <v>289</v>
      </c>
    </row>
    <row r="124" spans="1:23" ht="31.5">
      <c r="A124" s="49">
        <v>105</v>
      </c>
      <c r="B124" s="93" t="s">
        <v>270</v>
      </c>
      <c r="C124" s="98">
        <v>555</v>
      </c>
      <c r="D124" s="95">
        <v>43533</v>
      </c>
      <c r="E124" s="95" t="s">
        <v>237</v>
      </c>
      <c r="F124" s="59" t="s">
        <v>296</v>
      </c>
      <c r="G124" s="60">
        <f t="shared" si="10"/>
        <v>80.11453794586325</v>
      </c>
      <c r="H124" s="96">
        <v>93</v>
      </c>
      <c r="I124" s="22" t="s">
        <v>133</v>
      </c>
      <c r="K124" s="132">
        <v>555</v>
      </c>
      <c r="L124" s="132">
        <v>0.9</v>
      </c>
      <c r="M124" s="131">
        <v>1.2</v>
      </c>
      <c r="N124" s="132">
        <v>0.2</v>
      </c>
      <c r="O124" s="94">
        <v>99.9</v>
      </c>
      <c r="P124" s="94">
        <v>116.0838</v>
      </c>
      <c r="Q124" s="157" t="s">
        <v>282</v>
      </c>
      <c r="T124" s="161">
        <v>116.0838</v>
      </c>
      <c r="V124" s="160">
        <v>80</v>
      </c>
      <c r="W124" s="160" t="s">
        <v>289</v>
      </c>
    </row>
    <row r="125" spans="1:23" ht="30">
      <c r="A125" s="49">
        <v>106</v>
      </c>
      <c r="B125" s="93" t="s">
        <v>271</v>
      </c>
      <c r="C125" s="98">
        <v>340</v>
      </c>
      <c r="D125" s="95">
        <v>43533</v>
      </c>
      <c r="E125" s="95" t="s">
        <v>237</v>
      </c>
      <c r="F125" s="59" t="s">
        <v>296</v>
      </c>
      <c r="G125" s="60">
        <f t="shared" si="10"/>
        <v>94.91748506631569</v>
      </c>
      <c r="H125" s="96">
        <v>45</v>
      </c>
      <c r="I125" s="22" t="s">
        <v>133</v>
      </c>
      <c r="K125" s="132">
        <v>340</v>
      </c>
      <c r="L125" s="132">
        <v>0.8</v>
      </c>
      <c r="M125" s="131">
        <v>1.2</v>
      </c>
      <c r="N125" s="132">
        <v>0.15</v>
      </c>
      <c r="O125" s="94">
        <v>40.8</v>
      </c>
      <c r="P125" s="94">
        <v>47.40959999999999</v>
      </c>
      <c r="Q125" s="157" t="s">
        <v>282</v>
      </c>
      <c r="T125" s="161">
        <v>47.40959999999999</v>
      </c>
      <c r="V125" s="160">
        <v>35</v>
      </c>
      <c r="W125" s="160" t="s">
        <v>289</v>
      </c>
    </row>
    <row r="126" spans="1:23" ht="31.5">
      <c r="A126" s="4">
        <v>107</v>
      </c>
      <c r="B126" s="93" t="s">
        <v>272</v>
      </c>
      <c r="C126" s="98">
        <v>650</v>
      </c>
      <c r="D126" s="97" t="s">
        <v>161</v>
      </c>
      <c r="E126" s="95" t="s">
        <v>239</v>
      </c>
      <c r="F126" s="59" t="s">
        <v>296</v>
      </c>
      <c r="G126" s="60">
        <f t="shared" si="10"/>
        <v>88.26514850611237</v>
      </c>
      <c r="H126" s="96">
        <v>90</v>
      </c>
      <c r="I126" s="22" t="s">
        <v>133</v>
      </c>
      <c r="K126" s="132">
        <v>650</v>
      </c>
      <c r="L126" s="132">
        <v>0.9</v>
      </c>
      <c r="M126" s="131">
        <v>1.2</v>
      </c>
      <c r="N126" s="132">
        <v>0.15</v>
      </c>
      <c r="O126" s="94">
        <v>87.75</v>
      </c>
      <c r="P126" s="94">
        <v>101.96549999999999</v>
      </c>
      <c r="Q126" s="157" t="s">
        <v>282</v>
      </c>
      <c r="T126" s="161">
        <v>101.96549999999999</v>
      </c>
      <c r="V126" s="160">
        <v>80</v>
      </c>
      <c r="W126" s="160" t="s">
        <v>289</v>
      </c>
    </row>
    <row r="127" spans="1:23" ht="30">
      <c r="A127" s="4">
        <v>108</v>
      </c>
      <c r="B127" s="93" t="s">
        <v>273</v>
      </c>
      <c r="C127" s="98">
        <v>125</v>
      </c>
      <c r="D127" s="97" t="s">
        <v>161</v>
      </c>
      <c r="E127" s="95" t="s">
        <v>239</v>
      </c>
      <c r="F127" s="59" t="s">
        <v>296</v>
      </c>
      <c r="G127" s="60">
        <f t="shared" si="10"/>
        <v>76.49646203863072</v>
      </c>
      <c r="H127" s="158">
        <v>15</v>
      </c>
      <c r="I127" s="22" t="s">
        <v>133</v>
      </c>
      <c r="K127" s="132">
        <v>125</v>
      </c>
      <c r="L127" s="132">
        <v>0.9</v>
      </c>
      <c r="M127" s="131">
        <v>1.2</v>
      </c>
      <c r="N127" s="132">
        <v>0.15</v>
      </c>
      <c r="O127" s="94">
        <v>16.875</v>
      </c>
      <c r="P127" s="94">
        <v>19.608749999999997</v>
      </c>
      <c r="Q127" s="157" t="s">
        <v>285</v>
      </c>
      <c r="T127" s="161">
        <v>19.608749999999997</v>
      </c>
      <c r="V127" s="160">
        <v>18</v>
      </c>
      <c r="W127" s="160" t="s">
        <v>289</v>
      </c>
    </row>
    <row r="128" spans="1:17" ht="30">
      <c r="A128" s="100"/>
      <c r="B128" s="42" t="s">
        <v>4</v>
      </c>
      <c r="C128" s="103">
        <f>SUM(C89:C127)</f>
        <v>19300</v>
      </c>
      <c r="D128" s="100"/>
      <c r="E128" s="101"/>
      <c r="F128" s="101"/>
      <c r="G128" s="102"/>
      <c r="H128" s="103">
        <f>SUM(H89:H127)</f>
        <v>3702.49</v>
      </c>
      <c r="I128" s="101"/>
      <c r="Q128" s="157" t="s">
        <v>285</v>
      </c>
    </row>
    <row r="131" ht="15.75">
      <c r="I131" s="162"/>
    </row>
  </sheetData>
  <sheetProtection/>
  <mergeCells count="28">
    <mergeCell ref="A5:I5"/>
    <mergeCell ref="K6:N6"/>
    <mergeCell ref="O6:O8"/>
    <mergeCell ref="A1:I1"/>
    <mergeCell ref="A3:I3"/>
    <mergeCell ref="A4:C4"/>
    <mergeCell ref="H4:I4"/>
    <mergeCell ref="P6:P8"/>
    <mergeCell ref="K7:K8"/>
    <mergeCell ref="L7:L8"/>
    <mergeCell ref="M7:M8"/>
    <mergeCell ref="N7:N8"/>
    <mergeCell ref="A8:I8"/>
    <mergeCell ref="B27:B28"/>
    <mergeCell ref="B29:B31"/>
    <mergeCell ref="A42:I42"/>
    <mergeCell ref="A44:A45"/>
    <mergeCell ref="B44:B45"/>
    <mergeCell ref="G44:G45"/>
    <mergeCell ref="H44:H45"/>
    <mergeCell ref="A99:A100"/>
    <mergeCell ref="B99:B100"/>
    <mergeCell ref="A49:A52"/>
    <mergeCell ref="B49:B52"/>
    <mergeCell ref="G49:G52"/>
    <mergeCell ref="H49:H52"/>
    <mergeCell ref="A65:I65"/>
    <mergeCell ref="A88:I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6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2"/>
  <cols>
    <col min="1" max="1" width="8.28125" style="33" customWidth="1"/>
    <col min="2" max="2" width="44.421875" style="34" customWidth="1"/>
    <col min="3" max="3" width="13.421875" style="33" customWidth="1"/>
    <col min="4" max="4" width="17.421875" style="17" customWidth="1"/>
    <col min="5" max="5" width="18.8515625" style="17" customWidth="1"/>
    <col min="6" max="6" width="19.28125" style="17" customWidth="1"/>
    <col min="7" max="7" width="13.00390625" style="17" customWidth="1"/>
    <col min="8" max="8" width="13.8515625" style="17" customWidth="1"/>
    <col min="9" max="9" width="13.00390625" style="17" customWidth="1"/>
    <col min="10" max="10" width="26.421875" style="17" hidden="1" customWidth="1"/>
    <col min="11" max="11" width="15.421875" style="17" hidden="1" customWidth="1"/>
    <col min="12" max="12" width="23.00390625" style="17" hidden="1" customWidth="1"/>
    <col min="13" max="15" width="39.57421875" style="17" hidden="1" customWidth="1"/>
    <col min="16" max="16" width="9.140625" style="17" hidden="1" customWidth="1"/>
    <col min="17" max="22" width="0" style="17" hidden="1" customWidth="1"/>
    <col min="23" max="16384" width="9.140625" style="17" customWidth="1"/>
  </cols>
  <sheetData>
    <row r="1" spans="1:9" ht="20.25" customHeight="1">
      <c r="A1" s="216" t="s">
        <v>3</v>
      </c>
      <c r="B1" s="216"/>
      <c r="C1" s="216"/>
      <c r="D1" s="216"/>
      <c r="E1" s="216"/>
      <c r="F1" s="216"/>
      <c r="G1" s="216"/>
      <c r="H1" s="216"/>
      <c r="I1" s="216"/>
    </row>
    <row r="3" spans="1:9" ht="20.25">
      <c r="A3" s="217" t="s">
        <v>295</v>
      </c>
      <c r="B3" s="217"/>
      <c r="C3" s="217"/>
      <c r="D3" s="217"/>
      <c r="E3" s="217"/>
      <c r="F3" s="217"/>
      <c r="G3" s="217"/>
      <c r="H3" s="217"/>
      <c r="I3" s="217"/>
    </row>
    <row r="4" spans="1:3" ht="7.5" customHeight="1">
      <c r="A4" s="18"/>
      <c r="B4" s="19"/>
      <c r="C4" s="20"/>
    </row>
    <row r="5" spans="1:9" ht="28.5">
      <c r="A5" s="218"/>
      <c r="B5" s="218"/>
      <c r="C5" s="218"/>
      <c r="H5" s="219" t="s">
        <v>293</v>
      </c>
      <c r="I5" s="219"/>
    </row>
    <row r="6" spans="1:3" ht="15.75">
      <c r="A6" s="18"/>
      <c r="B6" s="19"/>
      <c r="C6" s="20"/>
    </row>
    <row r="7" spans="1:9" s="168" customFormat="1" ht="117.75" customHeight="1">
      <c r="A7" s="105" t="s">
        <v>1</v>
      </c>
      <c r="B7" s="105" t="s">
        <v>0</v>
      </c>
      <c r="C7" s="105" t="s">
        <v>118</v>
      </c>
      <c r="D7" s="167" t="s">
        <v>119</v>
      </c>
      <c r="E7" s="167" t="s">
        <v>120</v>
      </c>
      <c r="F7" s="167" t="s">
        <v>121</v>
      </c>
      <c r="G7" s="167" t="s">
        <v>122</v>
      </c>
      <c r="H7" s="167" t="s">
        <v>123</v>
      </c>
      <c r="I7" s="167" t="s">
        <v>124</v>
      </c>
    </row>
    <row r="8" spans="1:9" ht="28.5">
      <c r="A8" s="234" t="s">
        <v>117</v>
      </c>
      <c r="B8" s="234"/>
      <c r="C8" s="234"/>
      <c r="D8" s="234"/>
      <c r="E8" s="234"/>
      <c r="F8" s="234"/>
      <c r="G8" s="234"/>
      <c r="H8" s="234"/>
      <c r="I8" s="234"/>
    </row>
    <row r="9" spans="1:9" ht="18.75" customHeight="1">
      <c r="A9" s="230" t="s">
        <v>125</v>
      </c>
      <c r="B9" s="230"/>
      <c r="C9" s="230"/>
      <c r="D9" s="230"/>
      <c r="E9" s="230"/>
      <c r="F9" s="230"/>
      <c r="G9" s="230"/>
      <c r="H9" s="230"/>
      <c r="I9" s="230"/>
    </row>
    <row r="10" spans="1:15" ht="31.5">
      <c r="A10" s="21">
        <v>1</v>
      </c>
      <c r="B10" s="23" t="s">
        <v>5</v>
      </c>
      <c r="C10" s="24">
        <v>1361</v>
      </c>
      <c r="D10" s="22" t="s">
        <v>128</v>
      </c>
      <c r="E10" s="22" t="s">
        <v>139</v>
      </c>
      <c r="F10" s="22" t="s">
        <v>132</v>
      </c>
      <c r="G10" s="154">
        <f aca="true" t="shared" si="0" ref="G10:G50">H10/O10*100</f>
        <v>122.16404886561956</v>
      </c>
      <c r="H10" s="22">
        <v>700</v>
      </c>
      <c r="I10" s="22" t="s">
        <v>133</v>
      </c>
      <c r="J10" s="134">
        <v>1361</v>
      </c>
      <c r="K10" s="8">
        <v>1.2</v>
      </c>
      <c r="L10" s="8">
        <v>2</v>
      </c>
      <c r="M10" s="8">
        <v>0.3</v>
      </c>
      <c r="N10" s="135">
        <f aca="true" t="shared" si="1" ref="N10:N50">ROUND(J10*K10*M10,0)</f>
        <v>490</v>
      </c>
      <c r="O10" s="136">
        <f>ROUND(N10*1.17,0)</f>
        <v>573</v>
      </c>
    </row>
    <row r="11" spans="1:15" ht="47.25">
      <c r="A11" s="21">
        <v>2</v>
      </c>
      <c r="B11" s="23" t="s">
        <v>6</v>
      </c>
      <c r="C11" s="24">
        <v>135</v>
      </c>
      <c r="D11" s="22" t="s">
        <v>129</v>
      </c>
      <c r="E11" s="22" t="s">
        <v>142</v>
      </c>
      <c r="F11" s="22" t="s">
        <v>136</v>
      </c>
      <c r="G11" s="154">
        <f t="shared" si="0"/>
        <v>98.68421052631578</v>
      </c>
      <c r="H11" s="22">
        <v>75</v>
      </c>
      <c r="I11" s="22" t="s">
        <v>133</v>
      </c>
      <c r="J11" s="134">
        <v>135</v>
      </c>
      <c r="K11" s="14">
        <v>2.4</v>
      </c>
      <c r="L11" s="8">
        <v>3</v>
      </c>
      <c r="M11" s="8">
        <v>0.2</v>
      </c>
      <c r="N11" s="135">
        <f t="shared" si="1"/>
        <v>65</v>
      </c>
      <c r="O11" s="136">
        <f>ROUND(N11*1.17,0)</f>
        <v>76</v>
      </c>
    </row>
    <row r="12" spans="1:15" ht="31.5">
      <c r="A12" s="21">
        <v>3</v>
      </c>
      <c r="B12" s="23" t="s">
        <v>7</v>
      </c>
      <c r="C12" s="24">
        <v>400</v>
      </c>
      <c r="D12" s="22" t="s">
        <v>129</v>
      </c>
      <c r="E12" s="22" t="s">
        <v>142</v>
      </c>
      <c r="F12" s="22" t="s">
        <v>136</v>
      </c>
      <c r="G12" s="154">
        <f t="shared" si="0"/>
        <v>102.18978102189782</v>
      </c>
      <c r="H12" s="22">
        <v>560</v>
      </c>
      <c r="I12" s="22" t="s">
        <v>133</v>
      </c>
      <c r="J12" s="134">
        <v>400</v>
      </c>
      <c r="K12" s="8">
        <v>6.5</v>
      </c>
      <c r="L12" s="8">
        <v>1.8</v>
      </c>
      <c r="M12" s="8">
        <v>0.18</v>
      </c>
      <c r="N12" s="135">
        <f t="shared" si="1"/>
        <v>468</v>
      </c>
      <c r="O12" s="136">
        <f aca="true" t="shared" si="2" ref="O12:O50">ROUND(N12*1.17,0)</f>
        <v>548</v>
      </c>
    </row>
    <row r="13" spans="1:15" ht="31.5">
      <c r="A13" s="21">
        <v>4</v>
      </c>
      <c r="B13" s="23" t="s">
        <v>8</v>
      </c>
      <c r="C13" s="24">
        <v>510</v>
      </c>
      <c r="D13" s="22" t="s">
        <v>129</v>
      </c>
      <c r="E13" s="22" t="s">
        <v>142</v>
      </c>
      <c r="F13" s="22" t="s">
        <v>136</v>
      </c>
      <c r="G13" s="154">
        <f t="shared" si="0"/>
        <v>93.12320916905445</v>
      </c>
      <c r="H13" s="22">
        <v>650</v>
      </c>
      <c r="I13" s="22" t="s">
        <v>133</v>
      </c>
      <c r="J13" s="134">
        <v>510</v>
      </c>
      <c r="K13" s="8">
        <v>6.5</v>
      </c>
      <c r="L13" s="8">
        <v>1.8</v>
      </c>
      <c r="M13" s="8">
        <v>0.18</v>
      </c>
      <c r="N13" s="135">
        <f t="shared" si="1"/>
        <v>597</v>
      </c>
      <c r="O13" s="136">
        <f t="shared" si="2"/>
        <v>698</v>
      </c>
    </row>
    <row r="14" spans="1:15" ht="31.5">
      <c r="A14" s="21">
        <v>5</v>
      </c>
      <c r="B14" s="23" t="s">
        <v>9</v>
      </c>
      <c r="C14" s="24">
        <v>397</v>
      </c>
      <c r="D14" s="22" t="s">
        <v>129</v>
      </c>
      <c r="E14" s="22" t="s">
        <v>142</v>
      </c>
      <c r="F14" s="22" t="s">
        <v>136</v>
      </c>
      <c r="G14" s="154">
        <f t="shared" si="0"/>
        <v>103.51966873706004</v>
      </c>
      <c r="H14" s="22">
        <v>500</v>
      </c>
      <c r="I14" s="22" t="s">
        <v>133</v>
      </c>
      <c r="J14" s="134">
        <v>397</v>
      </c>
      <c r="K14" s="8">
        <v>5.2</v>
      </c>
      <c r="L14" s="8">
        <v>1.9</v>
      </c>
      <c r="M14" s="8">
        <v>0.2</v>
      </c>
      <c r="N14" s="135">
        <f t="shared" si="1"/>
        <v>413</v>
      </c>
      <c r="O14" s="136">
        <f t="shared" si="2"/>
        <v>483</v>
      </c>
    </row>
    <row r="15" spans="1:15" ht="31.5">
      <c r="A15" s="21">
        <v>6</v>
      </c>
      <c r="B15" s="23" t="s">
        <v>10</v>
      </c>
      <c r="C15" s="24">
        <v>314</v>
      </c>
      <c r="D15" s="22" t="s">
        <v>129</v>
      </c>
      <c r="E15" s="22" t="s">
        <v>142</v>
      </c>
      <c r="F15" s="22" t="s">
        <v>136</v>
      </c>
      <c r="G15" s="154">
        <f t="shared" si="0"/>
        <v>106.95187165775401</v>
      </c>
      <c r="H15" s="22">
        <v>400</v>
      </c>
      <c r="I15" s="22" t="s">
        <v>133</v>
      </c>
      <c r="J15" s="134">
        <v>314</v>
      </c>
      <c r="K15" s="8">
        <v>5.1</v>
      </c>
      <c r="L15" s="8">
        <v>2</v>
      </c>
      <c r="M15" s="8">
        <v>0.2</v>
      </c>
      <c r="N15" s="135">
        <f t="shared" si="1"/>
        <v>320</v>
      </c>
      <c r="O15" s="136">
        <f t="shared" si="2"/>
        <v>374</v>
      </c>
    </row>
    <row r="16" spans="1:15" ht="31.5">
      <c r="A16" s="21">
        <v>7</v>
      </c>
      <c r="B16" s="26" t="s">
        <v>11</v>
      </c>
      <c r="C16" s="27">
        <v>310</v>
      </c>
      <c r="D16" s="22" t="s">
        <v>129</v>
      </c>
      <c r="E16" s="22" t="s">
        <v>142</v>
      </c>
      <c r="F16" s="22" t="s">
        <v>143</v>
      </c>
      <c r="G16" s="154">
        <f t="shared" si="0"/>
        <v>109.58904109589041</v>
      </c>
      <c r="H16" s="22">
        <v>80</v>
      </c>
      <c r="I16" s="22" t="s">
        <v>133</v>
      </c>
      <c r="J16" s="137">
        <v>310</v>
      </c>
      <c r="K16" s="131">
        <v>1</v>
      </c>
      <c r="L16" s="131">
        <v>1.6</v>
      </c>
      <c r="M16" s="131">
        <v>0.2</v>
      </c>
      <c r="N16" s="135">
        <f t="shared" si="1"/>
        <v>62</v>
      </c>
      <c r="O16" s="136">
        <f t="shared" si="2"/>
        <v>73</v>
      </c>
    </row>
    <row r="17" spans="1:15" ht="31.5">
      <c r="A17" s="21">
        <v>8</v>
      </c>
      <c r="B17" s="26" t="s">
        <v>12</v>
      </c>
      <c r="C17" s="27">
        <v>150</v>
      </c>
      <c r="D17" s="22" t="s">
        <v>129</v>
      </c>
      <c r="E17" s="22" t="s">
        <v>142</v>
      </c>
      <c r="F17" s="22" t="s">
        <v>132</v>
      </c>
      <c r="G17" s="154">
        <f t="shared" si="0"/>
        <v>103.77358490566037</v>
      </c>
      <c r="H17" s="22">
        <v>55</v>
      </c>
      <c r="I17" s="22" t="s">
        <v>133</v>
      </c>
      <c r="J17" s="137">
        <v>150</v>
      </c>
      <c r="K17" s="131">
        <v>1</v>
      </c>
      <c r="L17" s="131">
        <v>1.5</v>
      </c>
      <c r="M17" s="131">
        <v>0.3</v>
      </c>
      <c r="N17" s="135">
        <f t="shared" si="1"/>
        <v>45</v>
      </c>
      <c r="O17" s="136">
        <f t="shared" si="2"/>
        <v>53</v>
      </c>
    </row>
    <row r="18" spans="1:15" ht="31.5">
      <c r="A18" s="21">
        <v>9</v>
      </c>
      <c r="B18" s="23" t="s">
        <v>13</v>
      </c>
      <c r="C18" s="27">
        <v>90</v>
      </c>
      <c r="D18" s="22" t="s">
        <v>129</v>
      </c>
      <c r="E18" s="22" t="s">
        <v>142</v>
      </c>
      <c r="F18" s="22" t="s">
        <v>132</v>
      </c>
      <c r="G18" s="154">
        <f t="shared" si="0"/>
        <v>100</v>
      </c>
      <c r="H18" s="22">
        <v>16</v>
      </c>
      <c r="I18" s="22" t="s">
        <v>133</v>
      </c>
      <c r="J18" s="137">
        <v>90</v>
      </c>
      <c r="K18" s="131">
        <v>0.75</v>
      </c>
      <c r="L18" s="131">
        <v>1</v>
      </c>
      <c r="M18" s="131">
        <v>0.2</v>
      </c>
      <c r="N18" s="135">
        <f t="shared" si="1"/>
        <v>14</v>
      </c>
      <c r="O18" s="136">
        <f t="shared" si="2"/>
        <v>16</v>
      </c>
    </row>
    <row r="19" spans="1:15" ht="31.5">
      <c r="A19" s="21">
        <v>10</v>
      </c>
      <c r="B19" s="26" t="s">
        <v>14</v>
      </c>
      <c r="C19" s="28">
        <v>330</v>
      </c>
      <c r="D19" s="22" t="s">
        <v>129</v>
      </c>
      <c r="E19" s="22" t="s">
        <v>142</v>
      </c>
      <c r="F19" s="22" t="s">
        <v>136</v>
      </c>
      <c r="G19" s="154">
        <f t="shared" si="0"/>
        <v>100</v>
      </c>
      <c r="H19" s="22">
        <v>59</v>
      </c>
      <c r="I19" s="22" t="s">
        <v>133</v>
      </c>
      <c r="J19" s="138">
        <v>330</v>
      </c>
      <c r="K19" s="139">
        <v>1</v>
      </c>
      <c r="L19" s="139">
        <v>1.5</v>
      </c>
      <c r="M19" s="131">
        <v>0.15</v>
      </c>
      <c r="N19" s="135">
        <f t="shared" si="1"/>
        <v>50</v>
      </c>
      <c r="O19" s="136">
        <f t="shared" si="2"/>
        <v>59</v>
      </c>
    </row>
    <row r="20" spans="1:15" ht="31.5">
      <c r="A20" s="21">
        <v>11</v>
      </c>
      <c r="B20" s="23" t="s">
        <v>15</v>
      </c>
      <c r="C20" s="24">
        <v>220</v>
      </c>
      <c r="D20" s="22" t="s">
        <v>130</v>
      </c>
      <c r="E20" s="22" t="s">
        <v>129</v>
      </c>
      <c r="F20" s="22" t="s">
        <v>136</v>
      </c>
      <c r="G20" s="154">
        <f t="shared" si="0"/>
        <v>117.64705882352942</v>
      </c>
      <c r="H20" s="22">
        <v>60</v>
      </c>
      <c r="I20" s="22" t="s">
        <v>133</v>
      </c>
      <c r="J20" s="134">
        <v>220</v>
      </c>
      <c r="K20" s="8">
        <v>1</v>
      </c>
      <c r="L20" s="8">
        <v>1.5</v>
      </c>
      <c r="M20" s="8">
        <v>0.2</v>
      </c>
      <c r="N20" s="135">
        <f t="shared" si="1"/>
        <v>44</v>
      </c>
      <c r="O20" s="136">
        <f t="shared" si="2"/>
        <v>51</v>
      </c>
    </row>
    <row r="21" spans="1:15" ht="31.5">
      <c r="A21" s="21">
        <v>12</v>
      </c>
      <c r="B21" s="23" t="s">
        <v>16</v>
      </c>
      <c r="C21" s="24">
        <v>240</v>
      </c>
      <c r="D21" s="22" t="s">
        <v>130</v>
      </c>
      <c r="E21" s="22" t="s">
        <v>129</v>
      </c>
      <c r="F21" s="22" t="s">
        <v>136</v>
      </c>
      <c r="G21" s="154">
        <f t="shared" si="0"/>
        <v>100</v>
      </c>
      <c r="H21" s="22">
        <v>35</v>
      </c>
      <c r="I21" s="22" t="s">
        <v>133</v>
      </c>
      <c r="J21" s="134">
        <v>240</v>
      </c>
      <c r="K21" s="8">
        <v>1.25</v>
      </c>
      <c r="L21" s="8">
        <v>1.4</v>
      </c>
      <c r="M21" s="8">
        <v>0.1</v>
      </c>
      <c r="N21" s="135">
        <f t="shared" si="1"/>
        <v>30</v>
      </c>
      <c r="O21" s="136">
        <f t="shared" si="2"/>
        <v>35</v>
      </c>
    </row>
    <row r="22" spans="1:15" ht="31.5">
      <c r="A22" s="21">
        <v>13</v>
      </c>
      <c r="B22" s="23" t="s">
        <v>17</v>
      </c>
      <c r="C22" s="24">
        <v>100</v>
      </c>
      <c r="D22" s="22" t="s">
        <v>130</v>
      </c>
      <c r="E22" s="22" t="s">
        <v>129</v>
      </c>
      <c r="F22" s="22" t="s">
        <v>138</v>
      </c>
      <c r="G22" s="154">
        <f t="shared" si="0"/>
        <v>100</v>
      </c>
      <c r="H22" s="22">
        <v>13</v>
      </c>
      <c r="I22" s="22" t="s">
        <v>133</v>
      </c>
      <c r="J22" s="134">
        <v>100</v>
      </c>
      <c r="K22" s="8">
        <v>0.7</v>
      </c>
      <c r="L22" s="8">
        <v>1.7</v>
      </c>
      <c r="M22" s="8">
        <v>0.15</v>
      </c>
      <c r="N22" s="135">
        <f t="shared" si="1"/>
        <v>11</v>
      </c>
      <c r="O22" s="136">
        <f t="shared" si="2"/>
        <v>13</v>
      </c>
    </row>
    <row r="23" spans="1:15" ht="31.5">
      <c r="A23" s="21">
        <v>14</v>
      </c>
      <c r="B23" s="23" t="s">
        <v>18</v>
      </c>
      <c r="C23" s="24">
        <v>110</v>
      </c>
      <c r="D23" s="22" t="s">
        <v>130</v>
      </c>
      <c r="E23" s="22" t="s">
        <v>129</v>
      </c>
      <c r="F23" s="22" t="s">
        <v>132</v>
      </c>
      <c r="G23" s="154">
        <f t="shared" si="0"/>
        <v>95.23809523809523</v>
      </c>
      <c r="H23" s="22">
        <v>20</v>
      </c>
      <c r="I23" s="22" t="s">
        <v>133</v>
      </c>
      <c r="J23" s="134">
        <v>110</v>
      </c>
      <c r="K23" s="8">
        <v>0.8</v>
      </c>
      <c r="L23" s="8">
        <v>1.5</v>
      </c>
      <c r="M23" s="8">
        <v>0.2</v>
      </c>
      <c r="N23" s="135">
        <f t="shared" si="1"/>
        <v>18</v>
      </c>
      <c r="O23" s="136">
        <f t="shared" si="2"/>
        <v>21</v>
      </c>
    </row>
    <row r="24" spans="1:15" ht="47.25">
      <c r="A24" s="21">
        <v>15</v>
      </c>
      <c r="B24" s="23" t="s">
        <v>19</v>
      </c>
      <c r="C24" s="21">
        <v>540</v>
      </c>
      <c r="D24" s="22" t="s">
        <v>129</v>
      </c>
      <c r="E24" s="22" t="s">
        <v>141</v>
      </c>
      <c r="F24" s="22" t="s">
        <v>136</v>
      </c>
      <c r="G24" s="154">
        <f t="shared" si="0"/>
        <v>75.046904315197</v>
      </c>
      <c r="H24" s="22">
        <v>800</v>
      </c>
      <c r="I24" s="22" t="s">
        <v>133</v>
      </c>
      <c r="J24" s="14">
        <v>540</v>
      </c>
      <c r="K24" s="14">
        <v>6.75</v>
      </c>
      <c r="L24" s="8">
        <v>1.55</v>
      </c>
      <c r="M24" s="8">
        <v>0.25</v>
      </c>
      <c r="N24" s="135">
        <f t="shared" si="1"/>
        <v>911</v>
      </c>
      <c r="O24" s="136">
        <f t="shared" si="2"/>
        <v>1066</v>
      </c>
    </row>
    <row r="25" spans="1:15" ht="47.25">
      <c r="A25" s="21">
        <v>16</v>
      </c>
      <c r="B25" s="23" t="s">
        <v>20</v>
      </c>
      <c r="C25" s="24">
        <v>190</v>
      </c>
      <c r="D25" s="22" t="s">
        <v>129</v>
      </c>
      <c r="E25" s="22" t="s">
        <v>140</v>
      </c>
      <c r="F25" s="22" t="s">
        <v>136</v>
      </c>
      <c r="G25" s="154">
        <f t="shared" si="0"/>
        <v>111.11111111111111</v>
      </c>
      <c r="H25" s="22">
        <v>30</v>
      </c>
      <c r="I25" s="22" t="s">
        <v>133</v>
      </c>
      <c r="J25" s="134">
        <v>190</v>
      </c>
      <c r="K25" s="8">
        <v>0.6</v>
      </c>
      <c r="L25" s="8">
        <v>1.3</v>
      </c>
      <c r="M25" s="8">
        <v>0.2</v>
      </c>
      <c r="N25" s="135">
        <f t="shared" si="1"/>
        <v>23</v>
      </c>
      <c r="O25" s="136">
        <f t="shared" si="2"/>
        <v>27</v>
      </c>
    </row>
    <row r="26" spans="1:15" ht="47.25">
      <c r="A26" s="21">
        <v>17</v>
      </c>
      <c r="B26" s="23" t="s">
        <v>21</v>
      </c>
      <c r="C26" s="24">
        <v>780</v>
      </c>
      <c r="D26" s="22" t="s">
        <v>129</v>
      </c>
      <c r="E26" s="22" t="s">
        <v>140</v>
      </c>
      <c r="F26" s="22" t="s">
        <v>136</v>
      </c>
      <c r="G26" s="154">
        <f t="shared" si="0"/>
        <v>83.33333333333334</v>
      </c>
      <c r="H26" s="22">
        <v>130</v>
      </c>
      <c r="I26" s="22" t="s">
        <v>133</v>
      </c>
      <c r="J26" s="134">
        <v>780</v>
      </c>
      <c r="K26" s="8">
        <v>0.85</v>
      </c>
      <c r="L26" s="8">
        <v>1.5</v>
      </c>
      <c r="M26" s="8">
        <v>0.2</v>
      </c>
      <c r="N26" s="135">
        <f t="shared" si="1"/>
        <v>133</v>
      </c>
      <c r="O26" s="136">
        <f t="shared" si="2"/>
        <v>156</v>
      </c>
    </row>
    <row r="27" spans="1:15" ht="31.5">
      <c r="A27" s="21">
        <v>18</v>
      </c>
      <c r="B27" s="23" t="s">
        <v>22</v>
      </c>
      <c r="C27" s="24">
        <v>700</v>
      </c>
      <c r="D27" s="22" t="s">
        <v>129</v>
      </c>
      <c r="E27" s="22" t="s">
        <v>140</v>
      </c>
      <c r="F27" s="22" t="s">
        <v>136</v>
      </c>
      <c r="G27" s="154">
        <f t="shared" si="0"/>
        <v>83.96946564885496</v>
      </c>
      <c r="H27" s="22">
        <v>110</v>
      </c>
      <c r="I27" s="22" t="s">
        <v>133</v>
      </c>
      <c r="J27" s="134">
        <v>700</v>
      </c>
      <c r="K27" s="8">
        <v>0.8</v>
      </c>
      <c r="L27" s="8">
        <v>1.6</v>
      </c>
      <c r="M27" s="8">
        <v>0.2</v>
      </c>
      <c r="N27" s="135">
        <f t="shared" si="1"/>
        <v>112</v>
      </c>
      <c r="O27" s="136">
        <f t="shared" si="2"/>
        <v>131</v>
      </c>
    </row>
    <row r="28" spans="1:15" ht="47.25">
      <c r="A28" s="21">
        <v>19</v>
      </c>
      <c r="B28" s="23" t="s">
        <v>23</v>
      </c>
      <c r="C28" s="24">
        <v>525</v>
      </c>
      <c r="D28" s="22" t="s">
        <v>129</v>
      </c>
      <c r="E28" s="22" t="s">
        <v>140</v>
      </c>
      <c r="F28" s="22" t="s">
        <v>136</v>
      </c>
      <c r="G28" s="154">
        <f t="shared" si="0"/>
        <v>97.82608695652173</v>
      </c>
      <c r="H28" s="22">
        <v>90</v>
      </c>
      <c r="I28" s="22" t="s">
        <v>133</v>
      </c>
      <c r="J28" s="134">
        <v>525</v>
      </c>
      <c r="K28" s="8">
        <v>0.6</v>
      </c>
      <c r="L28" s="8">
        <v>1.3</v>
      </c>
      <c r="M28" s="8">
        <v>0.25</v>
      </c>
      <c r="N28" s="135">
        <f t="shared" si="1"/>
        <v>79</v>
      </c>
      <c r="O28" s="136">
        <f t="shared" si="2"/>
        <v>92</v>
      </c>
    </row>
    <row r="29" spans="1:15" ht="47.25">
      <c r="A29" s="21">
        <v>20</v>
      </c>
      <c r="B29" s="23" t="s">
        <v>24</v>
      </c>
      <c r="C29" s="24">
        <v>1200</v>
      </c>
      <c r="D29" s="22" t="s">
        <v>129</v>
      </c>
      <c r="E29" s="22" t="s">
        <v>140</v>
      </c>
      <c r="F29" s="22" t="s">
        <v>136</v>
      </c>
      <c r="G29" s="154">
        <f t="shared" si="0"/>
        <v>47.46835443037975</v>
      </c>
      <c r="H29" s="22">
        <v>150</v>
      </c>
      <c r="I29" s="22" t="s">
        <v>133</v>
      </c>
      <c r="J29" s="134">
        <v>1200</v>
      </c>
      <c r="K29" s="8">
        <v>0.9</v>
      </c>
      <c r="L29" s="8">
        <v>1.45</v>
      </c>
      <c r="M29" s="8">
        <v>0.25</v>
      </c>
      <c r="N29" s="135">
        <f t="shared" si="1"/>
        <v>270</v>
      </c>
      <c r="O29" s="136">
        <f t="shared" si="2"/>
        <v>316</v>
      </c>
    </row>
    <row r="30" spans="1:15" ht="47.25">
      <c r="A30" s="21">
        <v>21</v>
      </c>
      <c r="B30" s="23" t="s">
        <v>25</v>
      </c>
      <c r="C30" s="28">
        <v>375</v>
      </c>
      <c r="D30" s="22" t="s">
        <v>129</v>
      </c>
      <c r="E30" s="22" t="s">
        <v>140</v>
      </c>
      <c r="F30" s="22" t="s">
        <v>136</v>
      </c>
      <c r="G30" s="154">
        <f t="shared" si="0"/>
        <v>30.612244897959183</v>
      </c>
      <c r="H30" s="22">
        <v>30</v>
      </c>
      <c r="I30" s="22" t="s">
        <v>133</v>
      </c>
      <c r="J30" s="138">
        <v>375</v>
      </c>
      <c r="K30" s="138">
        <v>0.9</v>
      </c>
      <c r="L30" s="137">
        <v>1.45</v>
      </c>
      <c r="M30" s="131">
        <v>0.25</v>
      </c>
      <c r="N30" s="135">
        <f t="shared" si="1"/>
        <v>84</v>
      </c>
      <c r="O30" s="136">
        <f t="shared" si="2"/>
        <v>98</v>
      </c>
    </row>
    <row r="31" spans="1:15" ht="31.5">
      <c r="A31" s="21">
        <v>22</v>
      </c>
      <c r="B31" s="23" t="s">
        <v>26</v>
      </c>
      <c r="C31" s="27">
        <v>150</v>
      </c>
      <c r="D31" s="22" t="s">
        <v>129</v>
      </c>
      <c r="E31" s="22" t="s">
        <v>140</v>
      </c>
      <c r="F31" s="22" t="s">
        <v>136</v>
      </c>
      <c r="G31" s="154">
        <f t="shared" si="0"/>
        <v>125</v>
      </c>
      <c r="H31" s="22">
        <v>40</v>
      </c>
      <c r="I31" s="22" t="s">
        <v>133</v>
      </c>
      <c r="J31" s="137">
        <v>150</v>
      </c>
      <c r="K31" s="131">
        <v>0.9</v>
      </c>
      <c r="L31" s="131">
        <v>1.45</v>
      </c>
      <c r="M31" s="131">
        <v>0.2</v>
      </c>
      <c r="N31" s="135">
        <f t="shared" si="1"/>
        <v>27</v>
      </c>
      <c r="O31" s="136">
        <f t="shared" si="2"/>
        <v>32</v>
      </c>
    </row>
    <row r="32" spans="1:15" ht="31.5">
      <c r="A32" s="21">
        <v>23</v>
      </c>
      <c r="B32" s="26" t="s">
        <v>27</v>
      </c>
      <c r="C32" s="27">
        <v>115</v>
      </c>
      <c r="D32" s="22" t="s">
        <v>129</v>
      </c>
      <c r="E32" s="22" t="s">
        <v>140</v>
      </c>
      <c r="F32" s="22" t="s">
        <v>136</v>
      </c>
      <c r="G32" s="154">
        <f t="shared" si="0"/>
        <v>115.38461538461537</v>
      </c>
      <c r="H32" s="22">
        <v>30</v>
      </c>
      <c r="I32" s="22" t="s">
        <v>133</v>
      </c>
      <c r="J32" s="137">
        <v>115</v>
      </c>
      <c r="K32" s="131">
        <v>1.3</v>
      </c>
      <c r="L32" s="131">
        <v>1.4</v>
      </c>
      <c r="M32" s="131">
        <v>0.15</v>
      </c>
      <c r="N32" s="135">
        <f t="shared" si="1"/>
        <v>22</v>
      </c>
      <c r="O32" s="136">
        <f t="shared" si="2"/>
        <v>26</v>
      </c>
    </row>
    <row r="33" spans="1:15" ht="31.5">
      <c r="A33" s="21">
        <v>24</v>
      </c>
      <c r="B33" s="26" t="s">
        <v>28</v>
      </c>
      <c r="C33" s="27">
        <v>115</v>
      </c>
      <c r="D33" s="22" t="s">
        <v>129</v>
      </c>
      <c r="E33" s="22" t="s">
        <v>140</v>
      </c>
      <c r="F33" s="22" t="s">
        <v>136</v>
      </c>
      <c r="G33" s="154">
        <f t="shared" si="0"/>
        <v>128.57142857142858</v>
      </c>
      <c r="H33" s="22">
        <v>45</v>
      </c>
      <c r="I33" s="22" t="s">
        <v>133</v>
      </c>
      <c r="J33" s="137">
        <v>115</v>
      </c>
      <c r="K33" s="131">
        <v>1.3</v>
      </c>
      <c r="L33" s="131">
        <v>1.4</v>
      </c>
      <c r="M33" s="131">
        <v>0.2</v>
      </c>
      <c r="N33" s="135">
        <f t="shared" si="1"/>
        <v>30</v>
      </c>
      <c r="O33" s="136">
        <f t="shared" si="2"/>
        <v>35</v>
      </c>
    </row>
    <row r="34" spans="1:15" ht="47.25">
      <c r="A34" s="21">
        <v>25</v>
      </c>
      <c r="B34" s="29" t="s">
        <v>29</v>
      </c>
      <c r="C34" s="24">
        <v>589</v>
      </c>
      <c r="D34" s="22" t="s">
        <v>130</v>
      </c>
      <c r="E34" s="22" t="s">
        <v>135</v>
      </c>
      <c r="F34" s="22" t="s">
        <v>137</v>
      </c>
      <c r="G34" s="154">
        <f t="shared" si="0"/>
        <v>38.46153846153847</v>
      </c>
      <c r="H34" s="22">
        <v>60</v>
      </c>
      <c r="I34" s="22" t="s">
        <v>133</v>
      </c>
      <c r="J34" s="134">
        <v>589</v>
      </c>
      <c r="K34" s="8">
        <v>0.75</v>
      </c>
      <c r="L34" s="8">
        <v>1.3</v>
      </c>
      <c r="M34" s="8">
        <v>0.3</v>
      </c>
      <c r="N34" s="135">
        <f t="shared" si="1"/>
        <v>133</v>
      </c>
      <c r="O34" s="136">
        <f t="shared" si="2"/>
        <v>156</v>
      </c>
    </row>
    <row r="35" spans="1:15" ht="31.5">
      <c r="A35" s="21">
        <v>26</v>
      </c>
      <c r="B35" s="23" t="s">
        <v>30</v>
      </c>
      <c r="C35" s="24">
        <v>478</v>
      </c>
      <c r="D35" s="22" t="s">
        <v>130</v>
      </c>
      <c r="E35" s="22" t="s">
        <v>135</v>
      </c>
      <c r="F35" s="22" t="s">
        <v>137</v>
      </c>
      <c r="G35" s="154">
        <f t="shared" si="0"/>
        <v>37.735849056603776</v>
      </c>
      <c r="H35" s="22">
        <v>60</v>
      </c>
      <c r="I35" s="22" t="s">
        <v>133</v>
      </c>
      <c r="J35" s="134">
        <v>478</v>
      </c>
      <c r="K35" s="8">
        <v>0.95</v>
      </c>
      <c r="L35" s="8">
        <v>1.5</v>
      </c>
      <c r="M35" s="8">
        <v>0.3</v>
      </c>
      <c r="N35" s="135">
        <f t="shared" si="1"/>
        <v>136</v>
      </c>
      <c r="O35" s="136">
        <f t="shared" si="2"/>
        <v>159</v>
      </c>
    </row>
    <row r="36" spans="1:15" ht="47.25">
      <c r="A36" s="21">
        <v>27</v>
      </c>
      <c r="B36" s="23" t="s">
        <v>31</v>
      </c>
      <c r="C36" s="24">
        <v>254</v>
      </c>
      <c r="D36" s="22" t="s">
        <v>130</v>
      </c>
      <c r="E36" s="22" t="s">
        <v>135</v>
      </c>
      <c r="F36" s="22" t="s">
        <v>137</v>
      </c>
      <c r="G36" s="154">
        <f t="shared" si="0"/>
        <v>103.44827586206897</v>
      </c>
      <c r="H36" s="22">
        <v>30</v>
      </c>
      <c r="I36" s="22" t="s">
        <v>133</v>
      </c>
      <c r="J36" s="134">
        <v>254</v>
      </c>
      <c r="K36" s="8">
        <v>0.65</v>
      </c>
      <c r="L36" s="8">
        <v>1.2</v>
      </c>
      <c r="M36" s="8">
        <v>0.15</v>
      </c>
      <c r="N36" s="135">
        <f t="shared" si="1"/>
        <v>25</v>
      </c>
      <c r="O36" s="136">
        <f t="shared" si="2"/>
        <v>29</v>
      </c>
    </row>
    <row r="37" spans="1:15" ht="47.25">
      <c r="A37" s="21">
        <v>28</v>
      </c>
      <c r="B37" s="23" t="s">
        <v>32</v>
      </c>
      <c r="C37" s="24">
        <v>1410</v>
      </c>
      <c r="D37" s="22" t="s">
        <v>128</v>
      </c>
      <c r="E37" s="22" t="s">
        <v>131</v>
      </c>
      <c r="F37" s="22" t="s">
        <v>136</v>
      </c>
      <c r="G37" s="154">
        <f t="shared" si="0"/>
        <v>58.139534883720934</v>
      </c>
      <c r="H37" s="22">
        <v>100</v>
      </c>
      <c r="I37" s="22" t="s">
        <v>133</v>
      </c>
      <c r="J37" s="134">
        <v>1410</v>
      </c>
      <c r="K37" s="14">
        <v>1.04</v>
      </c>
      <c r="L37" s="8">
        <v>1.5</v>
      </c>
      <c r="M37" s="14">
        <v>0.1</v>
      </c>
      <c r="N37" s="135">
        <f t="shared" si="1"/>
        <v>147</v>
      </c>
      <c r="O37" s="136">
        <f t="shared" si="2"/>
        <v>172</v>
      </c>
    </row>
    <row r="38" spans="1:15" ht="47.25">
      <c r="A38" s="21">
        <v>29</v>
      </c>
      <c r="B38" s="23" t="s">
        <v>33</v>
      </c>
      <c r="C38" s="24">
        <v>278</v>
      </c>
      <c r="D38" s="22" t="s">
        <v>128</v>
      </c>
      <c r="E38" s="22" t="s">
        <v>131</v>
      </c>
      <c r="F38" s="22" t="s">
        <v>134</v>
      </c>
      <c r="G38" s="154">
        <f t="shared" si="0"/>
        <v>100</v>
      </c>
      <c r="H38" s="22">
        <v>46</v>
      </c>
      <c r="I38" s="22" t="s">
        <v>133</v>
      </c>
      <c r="J38" s="134">
        <v>278</v>
      </c>
      <c r="K38" s="140">
        <v>0.7</v>
      </c>
      <c r="L38" s="8">
        <v>1.15</v>
      </c>
      <c r="M38" s="14">
        <v>0.2</v>
      </c>
      <c r="N38" s="135">
        <f t="shared" si="1"/>
        <v>39</v>
      </c>
      <c r="O38" s="136">
        <f t="shared" si="2"/>
        <v>46</v>
      </c>
    </row>
    <row r="39" spans="1:15" ht="63">
      <c r="A39" s="21">
        <v>30</v>
      </c>
      <c r="B39" s="23" t="s">
        <v>34</v>
      </c>
      <c r="C39" s="24">
        <v>560</v>
      </c>
      <c r="D39" s="22" t="s">
        <v>128</v>
      </c>
      <c r="E39" s="22" t="s">
        <v>131</v>
      </c>
      <c r="F39" s="22" t="s">
        <v>136</v>
      </c>
      <c r="G39" s="154">
        <f t="shared" si="0"/>
        <v>110.16949152542372</v>
      </c>
      <c r="H39" s="22">
        <v>65</v>
      </c>
      <c r="I39" s="22" t="s">
        <v>133</v>
      </c>
      <c r="J39" s="134">
        <v>560</v>
      </c>
      <c r="K39" s="140">
        <v>0.45</v>
      </c>
      <c r="L39" s="8">
        <v>1.3</v>
      </c>
      <c r="M39" s="14">
        <v>0.2</v>
      </c>
      <c r="N39" s="135">
        <f t="shared" si="1"/>
        <v>50</v>
      </c>
      <c r="O39" s="136">
        <f t="shared" si="2"/>
        <v>59</v>
      </c>
    </row>
    <row r="40" spans="1:15" ht="47.25">
      <c r="A40" s="21">
        <v>31</v>
      </c>
      <c r="B40" s="23" t="s">
        <v>35</v>
      </c>
      <c r="C40" s="24">
        <v>540</v>
      </c>
      <c r="D40" s="22" t="s">
        <v>128</v>
      </c>
      <c r="E40" s="22" t="s">
        <v>142</v>
      </c>
      <c r="F40" s="22" t="s">
        <v>136</v>
      </c>
      <c r="G40" s="154">
        <f t="shared" si="0"/>
        <v>105.26315789473684</v>
      </c>
      <c r="H40" s="22">
        <v>100</v>
      </c>
      <c r="I40" s="22" t="s">
        <v>133</v>
      </c>
      <c r="J40" s="134">
        <v>540</v>
      </c>
      <c r="K40" s="140">
        <v>0.6</v>
      </c>
      <c r="L40" s="8">
        <v>2</v>
      </c>
      <c r="M40" s="14">
        <v>0.25</v>
      </c>
      <c r="N40" s="135">
        <f t="shared" si="1"/>
        <v>81</v>
      </c>
      <c r="O40" s="136">
        <f t="shared" si="2"/>
        <v>95</v>
      </c>
    </row>
    <row r="41" spans="1:15" ht="78.75">
      <c r="A41" s="21">
        <v>32</v>
      </c>
      <c r="B41" s="23" t="s">
        <v>36</v>
      </c>
      <c r="C41" s="24">
        <v>380</v>
      </c>
      <c r="D41" s="22" t="s">
        <v>128</v>
      </c>
      <c r="E41" s="22" t="s">
        <v>142</v>
      </c>
      <c r="F41" s="22" t="s">
        <v>136</v>
      </c>
      <c r="G41" s="154">
        <f t="shared" si="0"/>
        <v>163.9344262295082</v>
      </c>
      <c r="H41" s="22">
        <v>100</v>
      </c>
      <c r="I41" s="22" t="s">
        <v>133</v>
      </c>
      <c r="J41" s="134">
        <v>380</v>
      </c>
      <c r="K41" s="14">
        <v>0.55</v>
      </c>
      <c r="L41" s="8">
        <v>1.1</v>
      </c>
      <c r="M41" s="8">
        <v>0.25</v>
      </c>
      <c r="N41" s="135">
        <f t="shared" si="1"/>
        <v>52</v>
      </c>
      <c r="O41" s="136">
        <f t="shared" si="2"/>
        <v>61</v>
      </c>
    </row>
    <row r="42" spans="1:15" ht="47.25">
      <c r="A42" s="21">
        <v>33</v>
      </c>
      <c r="B42" s="23" t="s">
        <v>37</v>
      </c>
      <c r="C42" s="24">
        <v>285</v>
      </c>
      <c r="D42" s="22" t="s">
        <v>128</v>
      </c>
      <c r="E42" s="22" t="s">
        <v>142</v>
      </c>
      <c r="F42" s="22" t="s">
        <v>136</v>
      </c>
      <c r="G42" s="154">
        <f t="shared" si="0"/>
        <v>100</v>
      </c>
      <c r="H42" s="22">
        <v>80</v>
      </c>
      <c r="I42" s="22" t="s">
        <v>133</v>
      </c>
      <c r="J42" s="134">
        <v>285</v>
      </c>
      <c r="K42" s="8">
        <v>0.95</v>
      </c>
      <c r="L42" s="8">
        <v>1.5</v>
      </c>
      <c r="M42" s="8">
        <v>0.25</v>
      </c>
      <c r="N42" s="135">
        <f t="shared" si="1"/>
        <v>68</v>
      </c>
      <c r="O42" s="136">
        <f t="shared" si="2"/>
        <v>80</v>
      </c>
    </row>
    <row r="43" spans="1:15" ht="63">
      <c r="A43" s="21">
        <v>34</v>
      </c>
      <c r="B43" s="23" t="s">
        <v>38</v>
      </c>
      <c r="C43" s="24">
        <v>508</v>
      </c>
      <c r="D43" s="22" t="s">
        <v>128</v>
      </c>
      <c r="E43" s="22" t="s">
        <v>142</v>
      </c>
      <c r="F43" s="22" t="s">
        <v>136</v>
      </c>
      <c r="G43" s="154">
        <f t="shared" si="0"/>
        <v>103.89610389610388</v>
      </c>
      <c r="H43" s="22">
        <v>80</v>
      </c>
      <c r="I43" s="22" t="s">
        <v>133</v>
      </c>
      <c r="J43" s="134">
        <v>508</v>
      </c>
      <c r="K43" s="8">
        <v>0.65</v>
      </c>
      <c r="L43" s="8">
        <v>1.3</v>
      </c>
      <c r="M43" s="8">
        <v>0.2</v>
      </c>
      <c r="N43" s="135">
        <f t="shared" si="1"/>
        <v>66</v>
      </c>
      <c r="O43" s="136">
        <f t="shared" si="2"/>
        <v>77</v>
      </c>
    </row>
    <row r="44" spans="1:15" ht="63">
      <c r="A44" s="21">
        <v>35</v>
      </c>
      <c r="B44" s="23" t="s">
        <v>39</v>
      </c>
      <c r="C44" s="24">
        <v>600</v>
      </c>
      <c r="D44" s="22" t="s">
        <v>128</v>
      </c>
      <c r="E44" s="22" t="s">
        <v>142</v>
      </c>
      <c r="F44" s="22" t="s">
        <v>136</v>
      </c>
      <c r="G44" s="154">
        <f t="shared" si="0"/>
        <v>95.23809523809523</v>
      </c>
      <c r="H44" s="22">
        <v>100</v>
      </c>
      <c r="I44" s="22" t="s">
        <v>133</v>
      </c>
      <c r="J44" s="134">
        <v>600</v>
      </c>
      <c r="K44" s="140">
        <v>0.6</v>
      </c>
      <c r="L44" s="8">
        <v>1</v>
      </c>
      <c r="M44" s="8">
        <v>0.25</v>
      </c>
      <c r="N44" s="135">
        <f t="shared" si="1"/>
        <v>90</v>
      </c>
      <c r="O44" s="136">
        <f t="shared" si="2"/>
        <v>105</v>
      </c>
    </row>
    <row r="45" spans="1:15" ht="47.25">
      <c r="A45" s="21">
        <v>36</v>
      </c>
      <c r="B45" s="23" t="s">
        <v>40</v>
      </c>
      <c r="C45" s="24">
        <v>340</v>
      </c>
      <c r="D45" s="22" t="s">
        <v>128</v>
      </c>
      <c r="E45" s="22" t="s">
        <v>142</v>
      </c>
      <c r="F45" s="22" t="s">
        <v>136</v>
      </c>
      <c r="G45" s="154">
        <f t="shared" si="0"/>
        <v>104.16666666666667</v>
      </c>
      <c r="H45" s="22">
        <v>50</v>
      </c>
      <c r="I45" s="22" t="s">
        <v>133</v>
      </c>
      <c r="J45" s="134">
        <v>340</v>
      </c>
      <c r="K45" s="140">
        <v>0.6</v>
      </c>
      <c r="L45" s="8">
        <v>1</v>
      </c>
      <c r="M45" s="8">
        <v>0.2</v>
      </c>
      <c r="N45" s="135">
        <f t="shared" si="1"/>
        <v>41</v>
      </c>
      <c r="O45" s="136">
        <f t="shared" si="2"/>
        <v>48</v>
      </c>
    </row>
    <row r="46" spans="1:15" ht="47.25">
      <c r="A46" s="21">
        <v>37</v>
      </c>
      <c r="B46" s="23" t="s">
        <v>41</v>
      </c>
      <c r="C46" s="24">
        <v>700</v>
      </c>
      <c r="D46" s="22" t="s">
        <v>128</v>
      </c>
      <c r="E46" s="22" t="s">
        <v>131</v>
      </c>
      <c r="F46" s="22" t="s">
        <v>132</v>
      </c>
      <c r="G46" s="154">
        <f t="shared" si="0"/>
        <v>71.42857142857143</v>
      </c>
      <c r="H46" s="22">
        <v>70</v>
      </c>
      <c r="I46" s="22" t="s">
        <v>133</v>
      </c>
      <c r="J46" s="134">
        <v>700</v>
      </c>
      <c r="K46" s="14">
        <v>0.6</v>
      </c>
      <c r="L46" s="8">
        <v>1.2</v>
      </c>
      <c r="M46" s="14">
        <v>0.2</v>
      </c>
      <c r="N46" s="135">
        <f t="shared" si="1"/>
        <v>84</v>
      </c>
      <c r="O46" s="136">
        <f t="shared" si="2"/>
        <v>98</v>
      </c>
    </row>
    <row r="47" spans="1:15" ht="31.5">
      <c r="A47" s="21">
        <v>38</v>
      </c>
      <c r="B47" s="23" t="s">
        <v>42</v>
      </c>
      <c r="C47" s="24">
        <v>620</v>
      </c>
      <c r="D47" s="22" t="s">
        <v>128</v>
      </c>
      <c r="E47" s="22" t="s">
        <v>131</v>
      </c>
      <c r="F47" s="22" t="s">
        <v>132</v>
      </c>
      <c r="G47" s="154">
        <f t="shared" si="0"/>
        <v>95.78544061302682</v>
      </c>
      <c r="H47" s="22">
        <v>250</v>
      </c>
      <c r="I47" s="22" t="s">
        <v>133</v>
      </c>
      <c r="J47" s="134">
        <v>620</v>
      </c>
      <c r="K47" s="14">
        <v>1.2</v>
      </c>
      <c r="L47" s="8">
        <v>1.3</v>
      </c>
      <c r="M47" s="14">
        <v>0.3</v>
      </c>
      <c r="N47" s="135">
        <f t="shared" si="1"/>
        <v>223</v>
      </c>
      <c r="O47" s="136">
        <f t="shared" si="2"/>
        <v>261</v>
      </c>
    </row>
    <row r="48" spans="1:15" ht="47.25">
      <c r="A48" s="21">
        <v>39</v>
      </c>
      <c r="B48" s="23" t="s">
        <v>43</v>
      </c>
      <c r="C48" s="24">
        <v>400</v>
      </c>
      <c r="D48" s="22" t="s">
        <v>128</v>
      </c>
      <c r="E48" s="22" t="s">
        <v>131</v>
      </c>
      <c r="F48" s="22" t="s">
        <v>132</v>
      </c>
      <c r="G48" s="154">
        <f t="shared" si="0"/>
        <v>96.72131147540983</v>
      </c>
      <c r="H48" s="22">
        <v>59</v>
      </c>
      <c r="I48" s="22"/>
      <c r="J48" s="134">
        <v>400</v>
      </c>
      <c r="K48" s="14">
        <v>0.65</v>
      </c>
      <c r="L48" s="8">
        <v>1.1</v>
      </c>
      <c r="M48" s="8">
        <v>0.2</v>
      </c>
      <c r="N48" s="135">
        <f t="shared" si="1"/>
        <v>52</v>
      </c>
      <c r="O48" s="136">
        <f t="shared" si="2"/>
        <v>61</v>
      </c>
    </row>
    <row r="49" spans="1:15" ht="31.5">
      <c r="A49" s="21">
        <v>40</v>
      </c>
      <c r="B49" s="23" t="s">
        <v>44</v>
      </c>
      <c r="C49" s="24">
        <v>1370</v>
      </c>
      <c r="D49" s="22" t="s">
        <v>128</v>
      </c>
      <c r="E49" s="22" t="s">
        <v>131</v>
      </c>
      <c r="F49" s="22" t="s">
        <v>132</v>
      </c>
      <c r="G49" s="154">
        <f t="shared" si="0"/>
        <v>111.11111111111111</v>
      </c>
      <c r="H49" s="22">
        <v>400</v>
      </c>
      <c r="I49" s="22"/>
      <c r="J49" s="134">
        <v>1370</v>
      </c>
      <c r="K49" s="8">
        <v>0.9</v>
      </c>
      <c r="L49" s="8">
        <v>2.1</v>
      </c>
      <c r="M49" s="8">
        <v>0.25</v>
      </c>
      <c r="N49" s="135">
        <f t="shared" si="1"/>
        <v>308</v>
      </c>
      <c r="O49" s="136">
        <f t="shared" si="2"/>
        <v>360</v>
      </c>
    </row>
    <row r="50" spans="1:15" ht="47.25">
      <c r="A50" s="21">
        <v>41</v>
      </c>
      <c r="B50" s="23" t="s">
        <v>45</v>
      </c>
      <c r="C50" s="24">
        <v>960</v>
      </c>
      <c r="D50" s="22" t="s">
        <v>128</v>
      </c>
      <c r="E50" s="22" t="s">
        <v>131</v>
      </c>
      <c r="F50" s="22" t="s">
        <v>132</v>
      </c>
      <c r="G50" s="154">
        <f t="shared" si="0"/>
        <v>97.61904761904762</v>
      </c>
      <c r="H50" s="22">
        <v>123</v>
      </c>
      <c r="I50" s="22"/>
      <c r="J50" s="134">
        <v>960</v>
      </c>
      <c r="K50" s="8">
        <v>0.75</v>
      </c>
      <c r="L50" s="8">
        <v>1.2</v>
      </c>
      <c r="M50" s="8">
        <v>0.15</v>
      </c>
      <c r="N50" s="135">
        <f t="shared" si="1"/>
        <v>108</v>
      </c>
      <c r="O50" s="136">
        <f t="shared" si="2"/>
        <v>126</v>
      </c>
    </row>
    <row r="51" spans="1:15" ht="15.75">
      <c r="A51" s="30"/>
      <c r="B51" s="42" t="s">
        <v>4</v>
      </c>
      <c r="C51" s="31">
        <v>19629</v>
      </c>
      <c r="D51" s="25"/>
      <c r="E51" s="25"/>
      <c r="F51" s="25"/>
      <c r="G51" s="25"/>
      <c r="H51" s="31">
        <f>SUM(H10:H50)</f>
        <v>6451</v>
      </c>
      <c r="I51" s="25"/>
      <c r="J51" s="141">
        <f>SUM(J10:J50)</f>
        <v>19629</v>
      </c>
      <c r="K51" s="141"/>
      <c r="L51" s="141"/>
      <c r="M51" s="141"/>
      <c r="N51" s="31">
        <f>SUM(N10:N50)</f>
        <v>6021</v>
      </c>
      <c r="O51" s="141">
        <f>SUM(O10:O50)</f>
        <v>7045</v>
      </c>
    </row>
    <row r="52" spans="1:9" ht="18.75">
      <c r="A52" s="230" t="s">
        <v>126</v>
      </c>
      <c r="B52" s="230"/>
      <c r="C52" s="230"/>
      <c r="D52" s="230"/>
      <c r="E52" s="230"/>
      <c r="F52" s="230"/>
      <c r="G52" s="230"/>
      <c r="H52" s="230"/>
      <c r="I52" s="230"/>
    </row>
    <row r="53" spans="1:15" ht="26.25" customHeight="1">
      <c r="A53" s="6">
        <v>42</v>
      </c>
      <c r="B53" s="13" t="s">
        <v>46</v>
      </c>
      <c r="C53" s="10">
        <v>2000</v>
      </c>
      <c r="D53" s="48">
        <v>43496</v>
      </c>
      <c r="E53" s="48">
        <v>43553</v>
      </c>
      <c r="F53" s="48" t="s">
        <v>296</v>
      </c>
      <c r="G53" s="154">
        <f aca="true" t="shared" si="3" ref="G53:G84">H53/O53*100</f>
        <v>83.58044072329788</v>
      </c>
      <c r="H53" s="164">
        <v>2300</v>
      </c>
      <c r="I53" s="4"/>
      <c r="J53" s="8">
        <v>2000</v>
      </c>
      <c r="K53" s="8">
        <v>4.2</v>
      </c>
      <c r="L53" s="9">
        <v>4.57</v>
      </c>
      <c r="M53" s="142">
        <v>0.28</v>
      </c>
      <c r="N53" s="94">
        <f aca="true" t="shared" si="4" ref="N53:N84">J53*K53*M53</f>
        <v>2352</v>
      </c>
      <c r="O53" s="94">
        <f>N53*1.17</f>
        <v>2751.8399999999997</v>
      </c>
    </row>
    <row r="54" spans="1:15" ht="26.25" customHeight="1">
      <c r="A54" s="6">
        <v>43</v>
      </c>
      <c r="B54" s="12" t="s">
        <v>47</v>
      </c>
      <c r="C54" s="10">
        <v>100</v>
      </c>
      <c r="D54" s="48">
        <v>43496</v>
      </c>
      <c r="E54" s="48">
        <v>43553</v>
      </c>
      <c r="F54" s="48">
        <v>43616</v>
      </c>
      <c r="G54" s="154">
        <f t="shared" si="3"/>
        <v>104.65724751439038</v>
      </c>
      <c r="H54" s="4">
        <v>30</v>
      </c>
      <c r="I54" s="4"/>
      <c r="J54" s="8">
        <v>100</v>
      </c>
      <c r="K54" s="8">
        <v>0.7</v>
      </c>
      <c r="L54" s="9">
        <v>1.35</v>
      </c>
      <c r="M54" s="142">
        <v>0.35</v>
      </c>
      <c r="N54" s="94">
        <f t="shared" si="4"/>
        <v>24.5</v>
      </c>
      <c r="O54" s="94">
        <f aca="true" t="shared" si="5" ref="O54:O84">N54*1.17</f>
        <v>28.665</v>
      </c>
    </row>
    <row r="55" spans="1:15" ht="31.5">
      <c r="A55" s="6">
        <v>44</v>
      </c>
      <c r="B55" s="13" t="s">
        <v>48</v>
      </c>
      <c r="C55" s="10">
        <v>1984</v>
      </c>
      <c r="D55" s="48">
        <v>43496</v>
      </c>
      <c r="E55" s="48">
        <v>43553</v>
      </c>
      <c r="F55" s="48" t="s">
        <v>296</v>
      </c>
      <c r="G55" s="154">
        <f t="shared" si="3"/>
        <v>67.33304185128847</v>
      </c>
      <c r="H55" s="4">
        <v>2000</v>
      </c>
      <c r="I55" s="4"/>
      <c r="J55" s="8">
        <v>1984</v>
      </c>
      <c r="K55" s="8">
        <v>4.57</v>
      </c>
      <c r="L55" s="9">
        <v>4.57</v>
      </c>
      <c r="M55" s="142">
        <v>0.28</v>
      </c>
      <c r="N55" s="94">
        <f t="shared" si="4"/>
        <v>2538.7264000000005</v>
      </c>
      <c r="O55" s="94">
        <f t="shared" si="5"/>
        <v>2970.3098880000002</v>
      </c>
    </row>
    <row r="56" spans="1:15" ht="31.5">
      <c r="A56" s="6">
        <v>45</v>
      </c>
      <c r="B56" s="13" t="s">
        <v>49</v>
      </c>
      <c r="C56" s="10">
        <v>400</v>
      </c>
      <c r="D56" s="48">
        <v>43496</v>
      </c>
      <c r="E56" s="48">
        <v>43553</v>
      </c>
      <c r="F56" s="48">
        <v>43616</v>
      </c>
      <c r="G56" s="154">
        <f t="shared" si="3"/>
        <v>104.74275180157532</v>
      </c>
      <c r="H56" s="4">
        <v>150</v>
      </c>
      <c r="I56" s="4"/>
      <c r="J56" s="8">
        <v>400</v>
      </c>
      <c r="K56" s="8">
        <v>0.9</v>
      </c>
      <c r="L56" s="9">
        <v>1.2</v>
      </c>
      <c r="M56" s="142">
        <v>0.34</v>
      </c>
      <c r="N56" s="94">
        <f t="shared" si="4"/>
        <v>122.4</v>
      </c>
      <c r="O56" s="94">
        <f t="shared" si="5"/>
        <v>143.208</v>
      </c>
    </row>
    <row r="57" spans="1:15" ht="31.5">
      <c r="A57" s="6">
        <v>46</v>
      </c>
      <c r="B57" s="13" t="s">
        <v>50</v>
      </c>
      <c r="C57" s="10">
        <v>1000</v>
      </c>
      <c r="D57" s="48">
        <v>43496</v>
      </c>
      <c r="E57" s="48">
        <v>43553</v>
      </c>
      <c r="F57" s="48" t="s">
        <v>296</v>
      </c>
      <c r="G57" s="154">
        <f t="shared" si="3"/>
        <v>53.41880341880343</v>
      </c>
      <c r="H57" s="4">
        <v>150</v>
      </c>
      <c r="I57" s="4"/>
      <c r="J57" s="8">
        <v>1000</v>
      </c>
      <c r="K57" s="8">
        <v>0.6</v>
      </c>
      <c r="L57" s="9">
        <v>1.05</v>
      </c>
      <c r="M57" s="142">
        <v>0.4</v>
      </c>
      <c r="N57" s="94">
        <f t="shared" si="4"/>
        <v>240</v>
      </c>
      <c r="O57" s="94">
        <f t="shared" si="5"/>
        <v>280.79999999999995</v>
      </c>
    </row>
    <row r="58" spans="1:15" ht="31.5">
      <c r="A58" s="6">
        <v>47</v>
      </c>
      <c r="B58" s="12" t="s">
        <v>51</v>
      </c>
      <c r="C58" s="10">
        <v>400</v>
      </c>
      <c r="D58" s="48">
        <v>43496</v>
      </c>
      <c r="E58" s="48">
        <v>43553</v>
      </c>
      <c r="F58" s="48">
        <v>43616</v>
      </c>
      <c r="G58" s="154">
        <f t="shared" si="3"/>
        <v>106.83760683760684</v>
      </c>
      <c r="H58" s="4">
        <v>120</v>
      </c>
      <c r="I58" s="4"/>
      <c r="J58" s="8">
        <v>400</v>
      </c>
      <c r="K58" s="8">
        <v>0.6</v>
      </c>
      <c r="L58" s="9">
        <v>1.05</v>
      </c>
      <c r="M58" s="142">
        <v>0.4</v>
      </c>
      <c r="N58" s="94">
        <f t="shared" si="4"/>
        <v>96</v>
      </c>
      <c r="O58" s="94">
        <f t="shared" si="5"/>
        <v>112.32</v>
      </c>
    </row>
    <row r="59" spans="1:15" ht="31.5">
      <c r="A59" s="6">
        <v>48</v>
      </c>
      <c r="B59" s="12" t="s">
        <v>52</v>
      </c>
      <c r="C59" s="10">
        <v>900</v>
      </c>
      <c r="D59" s="48">
        <v>43496</v>
      </c>
      <c r="E59" s="48">
        <v>43553</v>
      </c>
      <c r="F59" s="48" t="s">
        <v>296</v>
      </c>
      <c r="G59" s="154">
        <f t="shared" si="3"/>
        <v>79.13896802785693</v>
      </c>
      <c r="H59" s="4">
        <v>100</v>
      </c>
      <c r="I59" s="4"/>
      <c r="J59" s="8">
        <v>900</v>
      </c>
      <c r="K59" s="8">
        <v>0.6</v>
      </c>
      <c r="L59" s="9">
        <v>1.05</v>
      </c>
      <c r="M59" s="142">
        <v>0.2</v>
      </c>
      <c r="N59" s="94">
        <f t="shared" si="4"/>
        <v>108</v>
      </c>
      <c r="O59" s="94">
        <f t="shared" si="5"/>
        <v>126.35999999999999</v>
      </c>
    </row>
    <row r="60" spans="1:15" ht="31.5">
      <c r="A60" s="6">
        <v>49</v>
      </c>
      <c r="B60" s="12" t="s">
        <v>53</v>
      </c>
      <c r="C60" s="10">
        <v>600</v>
      </c>
      <c r="D60" s="48">
        <v>43500</v>
      </c>
      <c r="E60" s="48">
        <v>43553</v>
      </c>
      <c r="F60" s="48">
        <v>43616</v>
      </c>
      <c r="G60" s="154">
        <f t="shared" si="3"/>
        <v>118.70845204178538</v>
      </c>
      <c r="H60" s="4">
        <v>100</v>
      </c>
      <c r="I60" s="4"/>
      <c r="J60" s="8">
        <v>600</v>
      </c>
      <c r="K60" s="8">
        <v>0.6</v>
      </c>
      <c r="L60" s="9">
        <v>1.05</v>
      </c>
      <c r="M60" s="142">
        <v>0.2</v>
      </c>
      <c r="N60" s="94">
        <f t="shared" si="4"/>
        <v>72</v>
      </c>
      <c r="O60" s="94">
        <f t="shared" si="5"/>
        <v>84.24</v>
      </c>
    </row>
    <row r="61" spans="1:15" ht="31.5">
      <c r="A61" s="6">
        <v>50</v>
      </c>
      <c r="B61" s="13" t="s">
        <v>54</v>
      </c>
      <c r="C61" s="14">
        <v>400</v>
      </c>
      <c r="D61" s="48">
        <v>43496</v>
      </c>
      <c r="E61" s="48">
        <v>43553</v>
      </c>
      <c r="F61" s="48" t="s">
        <v>296</v>
      </c>
      <c r="G61" s="154">
        <f t="shared" si="3"/>
        <v>94.9667616334283</v>
      </c>
      <c r="H61" s="4">
        <v>40</v>
      </c>
      <c r="I61" s="4"/>
      <c r="J61" s="14">
        <v>400</v>
      </c>
      <c r="K61" s="8">
        <v>0.6</v>
      </c>
      <c r="L61" s="9">
        <v>1.2</v>
      </c>
      <c r="M61" s="142">
        <v>0.15</v>
      </c>
      <c r="N61" s="94">
        <f t="shared" si="4"/>
        <v>36</v>
      </c>
      <c r="O61" s="94">
        <f t="shared" si="5"/>
        <v>42.12</v>
      </c>
    </row>
    <row r="62" spans="1:15" ht="31.5">
      <c r="A62" s="6">
        <v>51</v>
      </c>
      <c r="B62" s="13" t="s">
        <v>55</v>
      </c>
      <c r="C62" s="14">
        <v>660</v>
      </c>
      <c r="D62" s="48">
        <v>43496</v>
      </c>
      <c r="E62" s="48">
        <v>43553</v>
      </c>
      <c r="F62" s="48">
        <v>43616</v>
      </c>
      <c r="G62" s="154">
        <f t="shared" si="3"/>
        <v>103.60010360010361</v>
      </c>
      <c r="H62" s="4">
        <v>120</v>
      </c>
      <c r="I62" s="4"/>
      <c r="J62" s="14">
        <v>660</v>
      </c>
      <c r="K62" s="8">
        <v>1</v>
      </c>
      <c r="L62" s="9">
        <v>2</v>
      </c>
      <c r="M62" s="142">
        <v>0.15</v>
      </c>
      <c r="N62" s="94">
        <f t="shared" si="4"/>
        <v>99</v>
      </c>
      <c r="O62" s="94">
        <f t="shared" si="5"/>
        <v>115.83</v>
      </c>
    </row>
    <row r="63" spans="1:15" ht="31.5">
      <c r="A63" s="6">
        <v>52</v>
      </c>
      <c r="B63" s="13" t="s">
        <v>56</v>
      </c>
      <c r="C63" s="14">
        <v>650</v>
      </c>
      <c r="D63" s="48">
        <v>43496</v>
      </c>
      <c r="E63" s="48">
        <v>43553</v>
      </c>
      <c r="F63" s="48">
        <v>43616</v>
      </c>
      <c r="G63" s="154">
        <f t="shared" si="3"/>
        <v>105.19395134779752</v>
      </c>
      <c r="H63" s="4">
        <v>120</v>
      </c>
      <c r="I63" s="4"/>
      <c r="J63" s="14">
        <v>650</v>
      </c>
      <c r="K63" s="8">
        <v>1</v>
      </c>
      <c r="L63" s="9">
        <v>1.8</v>
      </c>
      <c r="M63" s="142">
        <v>0.15</v>
      </c>
      <c r="N63" s="94">
        <f t="shared" si="4"/>
        <v>97.5</v>
      </c>
      <c r="O63" s="94">
        <f t="shared" si="5"/>
        <v>114.07499999999999</v>
      </c>
    </row>
    <row r="64" spans="1:15" ht="31.5">
      <c r="A64" s="6">
        <v>53</v>
      </c>
      <c r="B64" s="13" t="s">
        <v>57</v>
      </c>
      <c r="C64" s="14">
        <v>380</v>
      </c>
      <c r="D64" s="48">
        <v>43500</v>
      </c>
      <c r="E64" s="48">
        <v>43553</v>
      </c>
      <c r="F64" s="48">
        <v>43616</v>
      </c>
      <c r="G64" s="154">
        <f t="shared" si="3"/>
        <v>99.96501224571401</v>
      </c>
      <c r="H64" s="4">
        <v>60</v>
      </c>
      <c r="I64" s="4"/>
      <c r="J64" s="14">
        <v>380</v>
      </c>
      <c r="K64" s="8">
        <v>0.9</v>
      </c>
      <c r="L64" s="9">
        <v>2.15</v>
      </c>
      <c r="M64" s="142">
        <v>0.15</v>
      </c>
      <c r="N64" s="94">
        <f t="shared" si="4"/>
        <v>51.3</v>
      </c>
      <c r="O64" s="94">
        <f t="shared" si="5"/>
        <v>60.020999999999994</v>
      </c>
    </row>
    <row r="65" spans="1:15" ht="31.5">
      <c r="A65" s="6">
        <v>54</v>
      </c>
      <c r="B65" s="13" t="s">
        <v>58</v>
      </c>
      <c r="C65" s="14">
        <v>535</v>
      </c>
      <c r="D65" s="48">
        <v>43496</v>
      </c>
      <c r="E65" s="48">
        <v>43553</v>
      </c>
      <c r="F65" s="48">
        <v>43616</v>
      </c>
      <c r="G65" s="154">
        <f t="shared" si="3"/>
        <v>106.50477940197567</v>
      </c>
      <c r="H65" s="4">
        <v>60</v>
      </c>
      <c r="I65" s="4"/>
      <c r="J65" s="14">
        <v>535</v>
      </c>
      <c r="K65" s="8">
        <v>0.6</v>
      </c>
      <c r="L65" s="9">
        <v>1.1</v>
      </c>
      <c r="M65" s="142">
        <v>0.15</v>
      </c>
      <c r="N65" s="94">
        <f t="shared" si="4"/>
        <v>48.15</v>
      </c>
      <c r="O65" s="94">
        <f t="shared" si="5"/>
        <v>56.335499999999996</v>
      </c>
    </row>
    <row r="66" spans="1:15" ht="31.5">
      <c r="A66" s="6">
        <v>55</v>
      </c>
      <c r="B66" s="13" t="s">
        <v>59</v>
      </c>
      <c r="C66" s="14">
        <v>692</v>
      </c>
      <c r="D66" s="48">
        <v>43496</v>
      </c>
      <c r="E66" s="48">
        <v>43553</v>
      </c>
      <c r="F66" s="48" t="s">
        <v>296</v>
      </c>
      <c r="G66" s="154">
        <f t="shared" si="3"/>
        <v>91.4901364483895</v>
      </c>
      <c r="H66" s="4">
        <v>100</v>
      </c>
      <c r="I66" s="4"/>
      <c r="J66" s="14">
        <v>692</v>
      </c>
      <c r="K66" s="8">
        <v>0.9</v>
      </c>
      <c r="L66" s="9">
        <v>2.5</v>
      </c>
      <c r="M66" s="142">
        <v>0.15</v>
      </c>
      <c r="N66" s="94">
        <f t="shared" si="4"/>
        <v>93.42</v>
      </c>
      <c r="O66" s="94">
        <f t="shared" si="5"/>
        <v>109.3014</v>
      </c>
    </row>
    <row r="67" spans="1:15" ht="47.25">
      <c r="A67" s="6">
        <v>56</v>
      </c>
      <c r="B67" s="13" t="s">
        <v>60</v>
      </c>
      <c r="C67" s="14">
        <v>400</v>
      </c>
      <c r="D67" s="48">
        <v>43496</v>
      </c>
      <c r="E67" s="48">
        <v>43553</v>
      </c>
      <c r="F67" s="48">
        <v>43616</v>
      </c>
      <c r="G67" s="154">
        <f t="shared" si="3"/>
        <v>101.75010175010178</v>
      </c>
      <c r="H67" s="4">
        <v>90</v>
      </c>
      <c r="I67" s="4"/>
      <c r="J67" s="14">
        <v>400</v>
      </c>
      <c r="K67" s="8">
        <v>0.63</v>
      </c>
      <c r="L67" s="9">
        <v>1.3</v>
      </c>
      <c r="M67" s="142">
        <v>0.3</v>
      </c>
      <c r="N67" s="94">
        <f t="shared" si="4"/>
        <v>75.6</v>
      </c>
      <c r="O67" s="94">
        <f t="shared" si="5"/>
        <v>88.45199999999998</v>
      </c>
    </row>
    <row r="68" spans="1:15" ht="31.5">
      <c r="A68" s="6">
        <v>57</v>
      </c>
      <c r="B68" s="13" t="s">
        <v>61</v>
      </c>
      <c r="C68" s="14">
        <v>1000</v>
      </c>
      <c r="D68" s="48">
        <v>43496</v>
      </c>
      <c r="E68" s="48">
        <v>43565</v>
      </c>
      <c r="F68" s="48">
        <v>43616</v>
      </c>
      <c r="G68" s="154">
        <f t="shared" si="3"/>
        <v>126.62234884457109</v>
      </c>
      <c r="H68" s="4">
        <v>400</v>
      </c>
      <c r="I68" s="4"/>
      <c r="J68" s="14">
        <v>1000</v>
      </c>
      <c r="K68" s="8">
        <v>0.9</v>
      </c>
      <c r="L68" s="9">
        <v>1.5</v>
      </c>
      <c r="M68" s="142">
        <v>0.3</v>
      </c>
      <c r="N68" s="94">
        <f t="shared" si="4"/>
        <v>270</v>
      </c>
      <c r="O68" s="94">
        <f t="shared" si="5"/>
        <v>315.9</v>
      </c>
    </row>
    <row r="69" spans="1:15" ht="36.75" customHeight="1">
      <c r="A69" s="6">
        <v>58</v>
      </c>
      <c r="B69" s="13" t="s">
        <v>62</v>
      </c>
      <c r="C69" s="14">
        <v>175</v>
      </c>
      <c r="D69" s="48">
        <v>43496</v>
      </c>
      <c r="E69" s="48">
        <v>43565</v>
      </c>
      <c r="F69" s="48" t="s">
        <v>296</v>
      </c>
      <c r="G69" s="154">
        <f t="shared" si="3"/>
        <v>90.44453488897933</v>
      </c>
      <c r="H69" s="4">
        <v>50</v>
      </c>
      <c r="I69" s="4"/>
      <c r="J69" s="14">
        <v>175</v>
      </c>
      <c r="K69" s="8">
        <v>0.9</v>
      </c>
      <c r="L69" s="9">
        <v>2</v>
      </c>
      <c r="M69" s="142">
        <v>0.3</v>
      </c>
      <c r="N69" s="94">
        <f t="shared" si="4"/>
        <v>47.25</v>
      </c>
      <c r="O69" s="94">
        <f t="shared" si="5"/>
        <v>55.2825</v>
      </c>
    </row>
    <row r="70" spans="1:15" ht="36.75" customHeight="1">
      <c r="A70" s="6">
        <v>59</v>
      </c>
      <c r="B70" s="13" t="s">
        <v>63</v>
      </c>
      <c r="C70" s="14">
        <v>690</v>
      </c>
      <c r="D70" s="48">
        <v>43496</v>
      </c>
      <c r="E70" s="48">
        <v>43565</v>
      </c>
      <c r="F70" s="48">
        <v>43616</v>
      </c>
      <c r="G70" s="154">
        <f t="shared" si="3"/>
        <v>110.10639029962704</v>
      </c>
      <c r="H70" s="4">
        <v>200</v>
      </c>
      <c r="I70" s="4"/>
      <c r="J70" s="14">
        <v>690</v>
      </c>
      <c r="K70" s="8">
        <v>0.75</v>
      </c>
      <c r="L70" s="9">
        <v>1.5</v>
      </c>
      <c r="M70" s="142">
        <v>0.3</v>
      </c>
      <c r="N70" s="94">
        <f t="shared" si="4"/>
        <v>155.25</v>
      </c>
      <c r="O70" s="94">
        <f t="shared" si="5"/>
        <v>181.64249999999998</v>
      </c>
    </row>
    <row r="71" spans="1:15" ht="36.75" customHeight="1">
      <c r="A71" s="6">
        <v>60</v>
      </c>
      <c r="B71" s="13" t="s">
        <v>64</v>
      </c>
      <c r="C71" s="14">
        <v>250</v>
      </c>
      <c r="D71" s="48">
        <v>43496</v>
      </c>
      <c r="E71" s="48">
        <v>43565</v>
      </c>
      <c r="F71" s="48">
        <v>43616</v>
      </c>
      <c r="G71" s="154">
        <f t="shared" si="3"/>
        <v>113.96011396011396</v>
      </c>
      <c r="H71" s="4">
        <v>60</v>
      </c>
      <c r="I71" s="4"/>
      <c r="J71" s="14">
        <v>250</v>
      </c>
      <c r="K71" s="143">
        <v>0.6</v>
      </c>
      <c r="L71" s="21">
        <v>1.2</v>
      </c>
      <c r="M71" s="143">
        <v>0.3</v>
      </c>
      <c r="N71" s="94">
        <f t="shared" si="4"/>
        <v>45</v>
      </c>
      <c r="O71" s="94">
        <f t="shared" si="5"/>
        <v>52.65</v>
      </c>
    </row>
    <row r="72" spans="1:15" ht="36.75" customHeight="1">
      <c r="A72" s="6">
        <v>61</v>
      </c>
      <c r="B72" s="13" t="s">
        <v>65</v>
      </c>
      <c r="C72" s="14">
        <v>450</v>
      </c>
      <c r="D72" s="48">
        <v>43496</v>
      </c>
      <c r="E72" s="48">
        <v>43565</v>
      </c>
      <c r="F72" s="48" t="s">
        <v>296</v>
      </c>
      <c r="G72" s="154">
        <f t="shared" si="3"/>
        <v>91.44947416552355</v>
      </c>
      <c r="H72" s="4">
        <v>130</v>
      </c>
      <c r="I72" s="4"/>
      <c r="J72" s="14">
        <v>450</v>
      </c>
      <c r="K72" s="8">
        <v>0.9</v>
      </c>
      <c r="L72" s="9">
        <v>2</v>
      </c>
      <c r="M72" s="142">
        <v>0.3</v>
      </c>
      <c r="N72" s="94">
        <f t="shared" si="4"/>
        <v>121.5</v>
      </c>
      <c r="O72" s="94">
        <f t="shared" si="5"/>
        <v>142.155</v>
      </c>
    </row>
    <row r="73" spans="1:15" ht="36.75" customHeight="1">
      <c r="A73" s="6">
        <v>62</v>
      </c>
      <c r="B73" s="13" t="s">
        <v>66</v>
      </c>
      <c r="C73" s="14">
        <v>1350</v>
      </c>
      <c r="D73" s="48">
        <v>43496</v>
      </c>
      <c r="E73" s="48">
        <v>43553</v>
      </c>
      <c r="F73" s="48">
        <v>43616</v>
      </c>
      <c r="G73" s="154">
        <f t="shared" si="3"/>
        <v>117.2429155968251</v>
      </c>
      <c r="H73" s="4">
        <v>400</v>
      </c>
      <c r="I73" s="4"/>
      <c r="J73" s="14">
        <v>1350</v>
      </c>
      <c r="K73" s="8">
        <v>0.9</v>
      </c>
      <c r="L73" s="9">
        <v>1.5</v>
      </c>
      <c r="M73" s="142">
        <v>0.24</v>
      </c>
      <c r="N73" s="94">
        <f t="shared" si="4"/>
        <v>291.59999999999997</v>
      </c>
      <c r="O73" s="94">
        <f t="shared" si="5"/>
        <v>341.1719999999999</v>
      </c>
    </row>
    <row r="74" spans="1:15" ht="36.75" customHeight="1">
      <c r="A74" s="6">
        <v>63</v>
      </c>
      <c r="B74" s="13" t="s">
        <v>67</v>
      </c>
      <c r="C74" s="14">
        <v>1100</v>
      </c>
      <c r="D74" s="48">
        <v>43496</v>
      </c>
      <c r="E74" s="48">
        <v>43553</v>
      </c>
      <c r="F74" s="48">
        <v>43616</v>
      </c>
      <c r="G74" s="154">
        <f t="shared" si="3"/>
        <v>103.60010360010361</v>
      </c>
      <c r="H74" s="4">
        <v>240</v>
      </c>
      <c r="I74" s="4"/>
      <c r="J74" s="14">
        <v>1100</v>
      </c>
      <c r="K74" s="8">
        <v>0.6</v>
      </c>
      <c r="L74" s="9">
        <v>1.5</v>
      </c>
      <c r="M74" s="142">
        <v>0.3</v>
      </c>
      <c r="N74" s="94">
        <f t="shared" si="4"/>
        <v>198</v>
      </c>
      <c r="O74" s="94">
        <f t="shared" si="5"/>
        <v>231.66</v>
      </c>
    </row>
    <row r="75" spans="1:15" ht="36.75" customHeight="1">
      <c r="A75" s="6">
        <v>64</v>
      </c>
      <c r="B75" s="13" t="s">
        <v>68</v>
      </c>
      <c r="C75" s="14">
        <v>800</v>
      </c>
      <c r="D75" s="48">
        <v>43496</v>
      </c>
      <c r="E75" s="48">
        <v>43565</v>
      </c>
      <c r="F75" s="48" t="s">
        <v>296</v>
      </c>
      <c r="G75" s="154">
        <f t="shared" si="3"/>
        <v>89.03133903133904</v>
      </c>
      <c r="H75" s="4">
        <v>300</v>
      </c>
      <c r="I75" s="4"/>
      <c r="J75" s="15">
        <v>800</v>
      </c>
      <c r="K75" s="8">
        <v>1.5</v>
      </c>
      <c r="L75" s="9">
        <v>1.5</v>
      </c>
      <c r="M75" s="142">
        <v>0.24</v>
      </c>
      <c r="N75" s="94">
        <f t="shared" si="4"/>
        <v>288</v>
      </c>
      <c r="O75" s="94">
        <f t="shared" si="5"/>
        <v>336.96</v>
      </c>
    </row>
    <row r="76" spans="1:15" ht="36.75" customHeight="1">
      <c r="A76" s="6">
        <v>65</v>
      </c>
      <c r="B76" s="13" t="s">
        <v>69</v>
      </c>
      <c r="C76" s="14">
        <v>750</v>
      </c>
      <c r="D76" s="48">
        <v>43496</v>
      </c>
      <c r="E76" s="48">
        <v>43565</v>
      </c>
      <c r="F76" s="48" t="s">
        <v>296</v>
      </c>
      <c r="G76" s="154">
        <f t="shared" si="3"/>
        <v>84.41489922971405</v>
      </c>
      <c r="H76" s="4">
        <v>200</v>
      </c>
      <c r="I76" s="4"/>
      <c r="J76" s="14">
        <v>750</v>
      </c>
      <c r="K76" s="8">
        <v>0.9</v>
      </c>
      <c r="L76" s="9">
        <v>1.25</v>
      </c>
      <c r="M76" s="142">
        <v>0.3</v>
      </c>
      <c r="N76" s="94">
        <f t="shared" si="4"/>
        <v>202.5</v>
      </c>
      <c r="O76" s="94">
        <f t="shared" si="5"/>
        <v>236.92499999999998</v>
      </c>
    </row>
    <row r="77" spans="1:15" ht="36.75" customHeight="1">
      <c r="A77" s="6">
        <v>66</v>
      </c>
      <c r="B77" s="13" t="s">
        <v>70</v>
      </c>
      <c r="C77" s="14">
        <v>475</v>
      </c>
      <c r="D77" s="48">
        <v>43496</v>
      </c>
      <c r="E77" s="48">
        <v>43565</v>
      </c>
      <c r="F77" s="48">
        <v>43616</v>
      </c>
      <c r="G77" s="154">
        <f t="shared" si="3"/>
        <v>121.9573149397711</v>
      </c>
      <c r="H77" s="4">
        <v>305</v>
      </c>
      <c r="I77" s="4"/>
      <c r="J77" s="14">
        <v>475</v>
      </c>
      <c r="K77" s="8">
        <v>1.5</v>
      </c>
      <c r="L77" s="9">
        <v>1.5</v>
      </c>
      <c r="M77" s="142">
        <v>0.3</v>
      </c>
      <c r="N77" s="94">
        <f t="shared" si="4"/>
        <v>213.75</v>
      </c>
      <c r="O77" s="94">
        <f t="shared" si="5"/>
        <v>250.08749999999998</v>
      </c>
    </row>
    <row r="78" spans="1:15" ht="31.5">
      <c r="A78" s="6">
        <v>67</v>
      </c>
      <c r="B78" s="13" t="s">
        <v>71</v>
      </c>
      <c r="C78" s="14">
        <v>800</v>
      </c>
      <c r="D78" s="48">
        <v>43496</v>
      </c>
      <c r="E78" s="48">
        <v>43565</v>
      </c>
      <c r="F78" s="48">
        <v>43616</v>
      </c>
      <c r="G78" s="154">
        <f t="shared" si="3"/>
        <v>101.75010175010175</v>
      </c>
      <c r="H78" s="4">
        <v>200</v>
      </c>
      <c r="I78" s="4"/>
      <c r="J78" s="14">
        <v>800</v>
      </c>
      <c r="K78" s="8">
        <v>0.7</v>
      </c>
      <c r="L78" s="9">
        <v>1.2</v>
      </c>
      <c r="M78" s="142">
        <v>0.3</v>
      </c>
      <c r="N78" s="94">
        <f t="shared" si="4"/>
        <v>168</v>
      </c>
      <c r="O78" s="94">
        <f t="shared" si="5"/>
        <v>196.56</v>
      </c>
    </row>
    <row r="79" spans="1:15" ht="31.5">
      <c r="A79" s="6">
        <v>68</v>
      </c>
      <c r="B79" s="13" t="s">
        <v>72</v>
      </c>
      <c r="C79" s="14">
        <v>300</v>
      </c>
      <c r="D79" s="48">
        <v>43496</v>
      </c>
      <c r="E79" s="48">
        <v>43565</v>
      </c>
      <c r="F79" s="48">
        <v>43616</v>
      </c>
      <c r="G79" s="154">
        <f t="shared" si="3"/>
        <v>125.90290368068145</v>
      </c>
      <c r="H79" s="4">
        <v>175</v>
      </c>
      <c r="I79" s="4"/>
      <c r="J79" s="14">
        <v>300</v>
      </c>
      <c r="K79" s="8">
        <v>1.2</v>
      </c>
      <c r="L79" s="9">
        <v>1.5</v>
      </c>
      <c r="M79" s="142">
        <v>0.33</v>
      </c>
      <c r="N79" s="94">
        <f t="shared" si="4"/>
        <v>118.80000000000001</v>
      </c>
      <c r="O79" s="94">
        <f t="shared" si="5"/>
        <v>138.996</v>
      </c>
    </row>
    <row r="80" spans="1:15" ht="31.5">
      <c r="A80" s="6">
        <v>69</v>
      </c>
      <c r="B80" s="13" t="s">
        <v>73</v>
      </c>
      <c r="C80" s="14">
        <v>300</v>
      </c>
      <c r="D80" s="48">
        <v>43496</v>
      </c>
      <c r="E80" s="48">
        <v>43565</v>
      </c>
      <c r="F80" s="48">
        <v>43616</v>
      </c>
      <c r="G80" s="154">
        <f t="shared" si="3"/>
        <v>110.7945552389997</v>
      </c>
      <c r="H80" s="4">
        <v>140</v>
      </c>
      <c r="I80" s="4"/>
      <c r="J80" s="14">
        <v>300</v>
      </c>
      <c r="K80" s="8">
        <v>1.2</v>
      </c>
      <c r="L80" s="9">
        <v>1.5</v>
      </c>
      <c r="M80" s="142">
        <v>0.3</v>
      </c>
      <c r="N80" s="94">
        <f t="shared" si="4"/>
        <v>108</v>
      </c>
      <c r="O80" s="94">
        <f t="shared" si="5"/>
        <v>126.35999999999999</v>
      </c>
    </row>
    <row r="81" spans="1:15" ht="26.25" customHeight="1">
      <c r="A81" s="6">
        <v>70</v>
      </c>
      <c r="B81" s="13" t="s">
        <v>74</v>
      </c>
      <c r="C81" s="14">
        <v>600</v>
      </c>
      <c r="D81" s="48">
        <v>43496</v>
      </c>
      <c r="E81" s="4"/>
      <c r="F81" s="48" t="s">
        <v>296</v>
      </c>
      <c r="G81" s="154">
        <f t="shared" si="3"/>
        <v>71.57421373107647</v>
      </c>
      <c r="H81" s="4">
        <v>205</v>
      </c>
      <c r="I81" s="4"/>
      <c r="J81" s="14">
        <v>600</v>
      </c>
      <c r="K81" s="8">
        <v>1.2</v>
      </c>
      <c r="L81" s="9">
        <v>1.5</v>
      </c>
      <c r="M81" s="142">
        <v>0.34</v>
      </c>
      <c r="N81" s="94">
        <f t="shared" si="4"/>
        <v>244.8</v>
      </c>
      <c r="O81" s="94">
        <f t="shared" si="5"/>
        <v>286.416</v>
      </c>
    </row>
    <row r="82" spans="1:15" ht="31.5">
      <c r="A82" s="6">
        <v>71</v>
      </c>
      <c r="B82" s="13" t="s">
        <v>75</v>
      </c>
      <c r="C82" s="14">
        <v>814</v>
      </c>
      <c r="D82" s="48">
        <v>43496</v>
      </c>
      <c r="E82" s="48">
        <v>43553</v>
      </c>
      <c r="F82" s="48" t="s">
        <v>296</v>
      </c>
      <c r="G82" s="154">
        <f t="shared" si="3"/>
        <v>46.66671333338</v>
      </c>
      <c r="H82" s="4">
        <v>160</v>
      </c>
      <c r="I82" s="4"/>
      <c r="J82" s="14">
        <v>814</v>
      </c>
      <c r="K82" s="8">
        <v>1.2</v>
      </c>
      <c r="L82" s="9">
        <v>1.6</v>
      </c>
      <c r="M82" s="142">
        <v>0.3</v>
      </c>
      <c r="N82" s="94">
        <f t="shared" si="4"/>
        <v>293.03999999999996</v>
      </c>
      <c r="O82" s="94">
        <f t="shared" si="5"/>
        <v>342.85679999999996</v>
      </c>
    </row>
    <row r="83" spans="1:15" ht="31.5">
      <c r="A83" s="6">
        <v>72</v>
      </c>
      <c r="B83" s="13" t="s">
        <v>76</v>
      </c>
      <c r="C83" s="14">
        <v>615</v>
      </c>
      <c r="D83" s="48">
        <v>43496</v>
      </c>
      <c r="E83" s="48">
        <v>43553</v>
      </c>
      <c r="F83" s="48" t="s">
        <v>296</v>
      </c>
      <c r="G83" s="154">
        <f t="shared" si="3"/>
        <v>109.00058724066378</v>
      </c>
      <c r="H83" s="4">
        <v>160</v>
      </c>
      <c r="I83" s="4"/>
      <c r="J83" s="14">
        <v>615</v>
      </c>
      <c r="K83" s="8">
        <v>0.6</v>
      </c>
      <c r="L83" s="9">
        <v>1.25</v>
      </c>
      <c r="M83" s="142">
        <v>0.34</v>
      </c>
      <c r="N83" s="94">
        <f t="shared" si="4"/>
        <v>125.46000000000001</v>
      </c>
      <c r="O83" s="94">
        <f t="shared" si="5"/>
        <v>146.7882</v>
      </c>
    </row>
    <row r="84" spans="1:15" ht="31.5">
      <c r="A84" s="6">
        <v>73</v>
      </c>
      <c r="B84" s="13" t="s">
        <v>77</v>
      </c>
      <c r="C84" s="9">
        <v>615</v>
      </c>
      <c r="D84" s="48">
        <v>43496</v>
      </c>
      <c r="E84" s="48">
        <v>43553</v>
      </c>
      <c r="F84" s="48" t="s">
        <v>296</v>
      </c>
      <c r="G84" s="154">
        <f t="shared" si="3"/>
        <v>76.30041106846464</v>
      </c>
      <c r="H84" s="4">
        <v>112</v>
      </c>
      <c r="I84" s="4"/>
      <c r="J84" s="9">
        <v>615</v>
      </c>
      <c r="K84" s="144">
        <v>0.6</v>
      </c>
      <c r="L84" s="9">
        <v>1.25</v>
      </c>
      <c r="M84" s="142">
        <v>0.34</v>
      </c>
      <c r="N84" s="94">
        <f t="shared" si="4"/>
        <v>125.46000000000001</v>
      </c>
      <c r="O84" s="94">
        <f t="shared" si="5"/>
        <v>146.7882</v>
      </c>
    </row>
    <row r="85" spans="1:15" ht="15.75">
      <c r="A85" s="32"/>
      <c r="B85" s="42" t="s">
        <v>4</v>
      </c>
      <c r="C85" s="104">
        <f>SUM(C53:C84)</f>
        <v>22185</v>
      </c>
      <c r="D85" s="25"/>
      <c r="E85" s="25"/>
      <c r="F85" s="25"/>
      <c r="G85" s="25"/>
      <c r="H85" s="163">
        <f>SUM(H53:H84)</f>
        <v>8977</v>
      </c>
      <c r="I85" s="25"/>
      <c r="J85" s="145">
        <f>SUM(J53:J84)</f>
        <v>22185</v>
      </c>
      <c r="K85" s="146">
        <f>SUM(K53:K84)</f>
        <v>34.55</v>
      </c>
      <c r="L85" s="147"/>
      <c r="M85" s="147"/>
      <c r="N85" s="148">
        <f>SUM(N53:N84)</f>
        <v>9071.006399999998</v>
      </c>
      <c r="O85" s="106">
        <f>SUM(O53:O84)</f>
        <v>10613.077487999995</v>
      </c>
    </row>
    <row r="86" spans="1:9" ht="18.75" customHeight="1">
      <c r="A86" s="231" t="s">
        <v>102</v>
      </c>
      <c r="B86" s="232"/>
      <c r="C86" s="232"/>
      <c r="D86" s="232"/>
      <c r="E86" s="232"/>
      <c r="F86" s="232"/>
      <c r="G86" s="232"/>
      <c r="H86" s="232"/>
      <c r="I86" s="233"/>
    </row>
    <row r="87" spans="1:15" ht="31.5">
      <c r="A87" s="35">
        <v>74</v>
      </c>
      <c r="B87" s="37" t="s">
        <v>78</v>
      </c>
      <c r="C87" s="35">
        <v>480</v>
      </c>
      <c r="D87" s="41">
        <v>43505</v>
      </c>
      <c r="E87" s="36" t="s">
        <v>144</v>
      </c>
      <c r="F87" s="36" t="s">
        <v>145</v>
      </c>
      <c r="G87" s="154">
        <f aca="true" t="shared" si="6" ref="G87:G110">H87/O87*100</f>
        <v>100.99009900990099</v>
      </c>
      <c r="H87" s="155">
        <v>1020</v>
      </c>
      <c r="I87" s="36"/>
      <c r="J87" s="149">
        <v>480</v>
      </c>
      <c r="K87" s="149">
        <v>6</v>
      </c>
      <c r="L87" s="149">
        <v>1.8</v>
      </c>
      <c r="M87" s="8">
        <v>0.3</v>
      </c>
      <c r="N87" s="10">
        <f aca="true" t="shared" si="7" ref="N87:N100">J87*K87*M87</f>
        <v>864</v>
      </c>
      <c r="O87" s="10">
        <v>1010</v>
      </c>
    </row>
    <row r="88" spans="1:16" ht="22.5" customHeight="1">
      <c r="A88" s="35">
        <v>75</v>
      </c>
      <c r="B88" s="37" t="s">
        <v>79</v>
      </c>
      <c r="C88" s="35">
        <v>350</v>
      </c>
      <c r="D88" s="41">
        <v>43505</v>
      </c>
      <c r="E88" s="36" t="s">
        <v>146</v>
      </c>
      <c r="F88" s="36" t="s">
        <v>145</v>
      </c>
      <c r="G88" s="154">
        <f t="shared" si="6"/>
        <v>107.61366693570085</v>
      </c>
      <c r="H88" s="155">
        <v>40</v>
      </c>
      <c r="I88" s="36"/>
      <c r="J88" s="149">
        <v>350</v>
      </c>
      <c r="K88" s="149">
        <v>0.6</v>
      </c>
      <c r="L88" s="149">
        <v>1.5</v>
      </c>
      <c r="M88" s="8">
        <v>0.15</v>
      </c>
      <c r="N88" s="10">
        <f t="shared" si="7"/>
        <v>31.5</v>
      </c>
      <c r="O88" s="10">
        <f aca="true" t="shared" si="8" ref="O88:O109">N88*1.18</f>
        <v>37.169999999999995</v>
      </c>
      <c r="P88" s="17">
        <f>O88*0.2</f>
        <v>7.433999999999999</v>
      </c>
    </row>
    <row r="89" spans="1:16" ht="31.5">
      <c r="A89" s="35">
        <v>76</v>
      </c>
      <c r="B89" s="37" t="s">
        <v>80</v>
      </c>
      <c r="C89" s="35">
        <v>1400</v>
      </c>
      <c r="D89" s="41">
        <v>43511</v>
      </c>
      <c r="E89" s="36" t="s">
        <v>147</v>
      </c>
      <c r="F89" s="36" t="s">
        <v>145</v>
      </c>
      <c r="G89" s="154">
        <f t="shared" si="6"/>
        <v>102.04081632653062</v>
      </c>
      <c r="H89" s="155">
        <v>150</v>
      </c>
      <c r="I89" s="36"/>
      <c r="J89" s="149">
        <v>1400</v>
      </c>
      <c r="K89" s="149">
        <v>0.9</v>
      </c>
      <c r="L89" s="149">
        <v>1.5</v>
      </c>
      <c r="M89" s="8">
        <v>0.1</v>
      </c>
      <c r="N89" s="10">
        <f t="shared" si="7"/>
        <v>126</v>
      </c>
      <c r="O89" s="10">
        <v>147</v>
      </c>
      <c r="P89" s="17">
        <f>O89*0.2</f>
        <v>29.400000000000002</v>
      </c>
    </row>
    <row r="90" spans="1:15" ht="25.5" customHeight="1">
      <c r="A90" s="35">
        <v>77</v>
      </c>
      <c r="B90" s="37" t="s">
        <v>81</v>
      </c>
      <c r="C90" s="35">
        <v>640</v>
      </c>
      <c r="D90" s="41">
        <v>43505</v>
      </c>
      <c r="E90" s="36" t="s">
        <v>144</v>
      </c>
      <c r="F90" s="36" t="s">
        <v>145</v>
      </c>
      <c r="G90" s="154">
        <f t="shared" si="6"/>
        <v>103.82165605095541</v>
      </c>
      <c r="H90" s="155">
        <v>489</v>
      </c>
      <c r="I90" s="36"/>
      <c r="J90" s="149">
        <v>640</v>
      </c>
      <c r="K90" s="149">
        <v>4.2</v>
      </c>
      <c r="L90" s="149">
        <v>3.6</v>
      </c>
      <c r="M90" s="8">
        <v>0.15</v>
      </c>
      <c r="N90" s="10">
        <f t="shared" si="7"/>
        <v>403.2</v>
      </c>
      <c r="O90" s="10">
        <v>471</v>
      </c>
    </row>
    <row r="91" spans="1:15" ht="31.5">
      <c r="A91" s="35">
        <v>78</v>
      </c>
      <c r="B91" s="37" t="s">
        <v>82</v>
      </c>
      <c r="C91" s="35">
        <v>250</v>
      </c>
      <c r="D91" s="41">
        <v>43505</v>
      </c>
      <c r="E91" s="36" t="s">
        <v>148</v>
      </c>
      <c r="F91" s="36" t="s">
        <v>145</v>
      </c>
      <c r="G91" s="154">
        <f t="shared" si="6"/>
        <v>112.99435028248588</v>
      </c>
      <c r="H91" s="155">
        <v>40</v>
      </c>
      <c r="I91" s="36"/>
      <c r="J91" s="149">
        <v>250</v>
      </c>
      <c r="K91" s="149">
        <v>1.2</v>
      </c>
      <c r="L91" s="149">
        <v>1.2</v>
      </c>
      <c r="M91" s="8">
        <v>0.1</v>
      </c>
      <c r="N91" s="10">
        <f t="shared" si="7"/>
        <v>30</v>
      </c>
      <c r="O91" s="10">
        <f t="shared" si="8"/>
        <v>35.4</v>
      </c>
    </row>
    <row r="92" spans="1:15" ht="37.5" customHeight="1">
      <c r="A92" s="35">
        <v>79</v>
      </c>
      <c r="B92" s="37" t="s">
        <v>83</v>
      </c>
      <c r="C92" s="35">
        <v>524</v>
      </c>
      <c r="D92" s="41">
        <v>43505</v>
      </c>
      <c r="E92" s="36" t="s">
        <v>148</v>
      </c>
      <c r="F92" s="36" t="s">
        <v>145</v>
      </c>
      <c r="G92" s="154">
        <f t="shared" si="6"/>
        <v>107.8190365290896</v>
      </c>
      <c r="H92" s="155">
        <v>80</v>
      </c>
      <c r="I92" s="36"/>
      <c r="J92" s="149">
        <v>524</v>
      </c>
      <c r="K92" s="149">
        <v>1.2</v>
      </c>
      <c r="L92" s="149">
        <v>1.8</v>
      </c>
      <c r="M92" s="8">
        <v>0.1</v>
      </c>
      <c r="N92" s="10">
        <f t="shared" si="7"/>
        <v>62.879999999999995</v>
      </c>
      <c r="O92" s="10">
        <f t="shared" si="8"/>
        <v>74.19839999999999</v>
      </c>
    </row>
    <row r="93" spans="1:15" ht="36" customHeight="1">
      <c r="A93" s="35">
        <v>80</v>
      </c>
      <c r="B93" s="37" t="s">
        <v>84</v>
      </c>
      <c r="C93" s="35">
        <v>191</v>
      </c>
      <c r="D93" s="41">
        <v>43505</v>
      </c>
      <c r="E93" s="36" t="s">
        <v>148</v>
      </c>
      <c r="F93" s="36" t="s">
        <v>145</v>
      </c>
      <c r="G93" s="154">
        <f t="shared" si="6"/>
        <v>113.76797249545498</v>
      </c>
      <c r="H93" s="155">
        <v>40</v>
      </c>
      <c r="I93" s="36"/>
      <c r="J93" s="149">
        <v>191</v>
      </c>
      <c r="K93" s="149">
        <v>1.3</v>
      </c>
      <c r="L93" s="149">
        <v>1.8</v>
      </c>
      <c r="M93" s="8">
        <v>0.12</v>
      </c>
      <c r="N93" s="10">
        <f t="shared" si="7"/>
        <v>29.796</v>
      </c>
      <c r="O93" s="10">
        <f t="shared" si="8"/>
        <v>35.159279999999995</v>
      </c>
    </row>
    <row r="94" spans="1:15" ht="31.5">
      <c r="A94" s="35">
        <v>81</v>
      </c>
      <c r="B94" s="37" t="s">
        <v>85</v>
      </c>
      <c r="C94" s="35">
        <v>900</v>
      </c>
      <c r="D94" s="40" t="s">
        <v>150</v>
      </c>
      <c r="E94" s="36" t="s">
        <v>149</v>
      </c>
      <c r="F94" s="36" t="s">
        <v>145</v>
      </c>
      <c r="G94" s="154">
        <f t="shared" si="6"/>
        <v>119.04761904761905</v>
      </c>
      <c r="H94" s="155">
        <v>150</v>
      </c>
      <c r="I94" s="36"/>
      <c r="J94" s="149">
        <v>900</v>
      </c>
      <c r="K94" s="149">
        <v>1.2</v>
      </c>
      <c r="L94" s="149">
        <v>0.6</v>
      </c>
      <c r="M94" s="8">
        <v>0.1</v>
      </c>
      <c r="N94" s="10">
        <f t="shared" si="7"/>
        <v>108</v>
      </c>
      <c r="O94" s="10">
        <v>126</v>
      </c>
    </row>
    <row r="95" spans="1:15" ht="47.25">
      <c r="A95" s="35">
        <v>82</v>
      </c>
      <c r="B95" s="37" t="s">
        <v>86</v>
      </c>
      <c r="C95" s="35">
        <v>341</v>
      </c>
      <c r="D95" s="40" t="s">
        <v>150</v>
      </c>
      <c r="E95" s="36" t="s">
        <v>149</v>
      </c>
      <c r="F95" s="48" t="s">
        <v>296</v>
      </c>
      <c r="G95" s="154">
        <f t="shared" si="6"/>
        <v>88.36312827564879</v>
      </c>
      <c r="H95" s="155">
        <v>40</v>
      </c>
      <c r="I95" s="36"/>
      <c r="J95" s="149">
        <v>341</v>
      </c>
      <c r="K95" s="149">
        <v>0.75</v>
      </c>
      <c r="L95" s="149">
        <v>1.5</v>
      </c>
      <c r="M95" s="8">
        <v>0.15</v>
      </c>
      <c r="N95" s="10">
        <f t="shared" si="7"/>
        <v>38.3625</v>
      </c>
      <c r="O95" s="10">
        <f t="shared" si="8"/>
        <v>45.26774999999999</v>
      </c>
    </row>
    <row r="96" spans="1:15" ht="39.75" customHeight="1">
      <c r="A96" s="35">
        <v>83</v>
      </c>
      <c r="B96" s="37" t="s">
        <v>87</v>
      </c>
      <c r="C96" s="35">
        <v>300</v>
      </c>
      <c r="D96" s="40" t="s">
        <v>150</v>
      </c>
      <c r="E96" s="36" t="s">
        <v>149</v>
      </c>
      <c r="F96" s="48" t="s">
        <v>296</v>
      </c>
      <c r="G96" s="154">
        <f t="shared" si="6"/>
        <v>80</v>
      </c>
      <c r="H96" s="155">
        <v>80</v>
      </c>
      <c r="I96" s="36"/>
      <c r="J96" s="149">
        <v>300</v>
      </c>
      <c r="K96" s="149">
        <v>1.9</v>
      </c>
      <c r="L96" s="149">
        <v>2.1</v>
      </c>
      <c r="M96" s="8">
        <v>0.15</v>
      </c>
      <c r="N96" s="10">
        <f t="shared" si="7"/>
        <v>85.5</v>
      </c>
      <c r="O96" s="10">
        <v>100</v>
      </c>
    </row>
    <row r="97" spans="1:15" ht="48" customHeight="1">
      <c r="A97" s="35">
        <v>84</v>
      </c>
      <c r="B97" s="37" t="s">
        <v>88</v>
      </c>
      <c r="C97" s="35">
        <v>30</v>
      </c>
      <c r="D97" s="40" t="s">
        <v>150</v>
      </c>
      <c r="E97" s="36" t="s">
        <v>149</v>
      </c>
      <c r="F97" s="48" t="s">
        <v>296</v>
      </c>
      <c r="G97" s="154">
        <f t="shared" si="6"/>
        <v>94.16195856873824</v>
      </c>
      <c r="H97" s="155">
        <v>5</v>
      </c>
      <c r="I97" s="36"/>
      <c r="J97" s="149">
        <v>30</v>
      </c>
      <c r="K97" s="149">
        <v>1</v>
      </c>
      <c r="L97" s="149">
        <v>1.43</v>
      </c>
      <c r="M97" s="8">
        <v>0.15</v>
      </c>
      <c r="N97" s="10">
        <f t="shared" si="7"/>
        <v>4.5</v>
      </c>
      <c r="O97" s="10">
        <f t="shared" si="8"/>
        <v>5.31</v>
      </c>
    </row>
    <row r="98" spans="1:15" ht="31.5">
      <c r="A98" s="35">
        <v>85</v>
      </c>
      <c r="B98" s="37" t="s">
        <v>89</v>
      </c>
      <c r="C98" s="35">
        <v>225</v>
      </c>
      <c r="D98" s="40" t="s">
        <v>150</v>
      </c>
      <c r="E98" s="36" t="s">
        <v>151</v>
      </c>
      <c r="F98" s="48" t="s">
        <v>296</v>
      </c>
      <c r="G98" s="154">
        <f t="shared" si="6"/>
        <v>96.7741935483871</v>
      </c>
      <c r="H98" s="155">
        <v>60</v>
      </c>
      <c r="I98" s="36"/>
      <c r="J98" s="149">
        <v>225</v>
      </c>
      <c r="K98" s="149">
        <v>1.58</v>
      </c>
      <c r="L98" s="149">
        <v>1.6</v>
      </c>
      <c r="M98" s="8">
        <v>0.15</v>
      </c>
      <c r="N98" s="10">
        <f t="shared" si="7"/>
        <v>53.324999999999996</v>
      </c>
      <c r="O98" s="10">
        <v>62</v>
      </c>
    </row>
    <row r="99" spans="1:15" ht="36" customHeight="1">
      <c r="A99" s="35">
        <v>86</v>
      </c>
      <c r="B99" s="37" t="s">
        <v>90</v>
      </c>
      <c r="C99" s="35">
        <v>100</v>
      </c>
      <c r="D99" s="40" t="s">
        <v>150</v>
      </c>
      <c r="E99" s="36" t="s">
        <v>151</v>
      </c>
      <c r="F99" s="36" t="s">
        <v>145</v>
      </c>
      <c r="G99" s="154">
        <f t="shared" si="6"/>
        <v>105.93220338983052</v>
      </c>
      <c r="H99" s="155">
        <v>20</v>
      </c>
      <c r="I99" s="36"/>
      <c r="J99" s="149">
        <v>100</v>
      </c>
      <c r="K99" s="149">
        <v>0.8</v>
      </c>
      <c r="L99" s="149">
        <v>1.15</v>
      </c>
      <c r="M99" s="8">
        <v>0.2</v>
      </c>
      <c r="N99" s="10">
        <f t="shared" si="7"/>
        <v>16</v>
      </c>
      <c r="O99" s="10">
        <f t="shared" si="8"/>
        <v>18.88</v>
      </c>
    </row>
    <row r="100" spans="1:15" ht="36" customHeight="1">
      <c r="A100" s="35">
        <v>87</v>
      </c>
      <c r="B100" s="37" t="s">
        <v>91</v>
      </c>
      <c r="C100" s="35">
        <v>285</v>
      </c>
      <c r="D100" s="40" t="s">
        <v>150</v>
      </c>
      <c r="E100" s="36" t="s">
        <v>152</v>
      </c>
      <c r="F100" s="48" t="s">
        <v>296</v>
      </c>
      <c r="G100" s="154">
        <f t="shared" si="6"/>
        <v>56.16678230415965</v>
      </c>
      <c r="H100" s="155">
        <v>17</v>
      </c>
      <c r="I100" s="36"/>
      <c r="J100" s="149">
        <v>285</v>
      </c>
      <c r="K100" s="149">
        <v>0.6</v>
      </c>
      <c r="L100" s="149">
        <v>1.2</v>
      </c>
      <c r="M100" s="8">
        <v>0.15</v>
      </c>
      <c r="N100" s="10">
        <f t="shared" si="7"/>
        <v>25.65</v>
      </c>
      <c r="O100" s="10">
        <f t="shared" si="8"/>
        <v>30.266999999999996</v>
      </c>
    </row>
    <row r="101" spans="1:15" ht="36" customHeight="1">
      <c r="A101" s="35">
        <v>88</v>
      </c>
      <c r="B101" s="37" t="s">
        <v>92</v>
      </c>
      <c r="C101" s="35">
        <v>510</v>
      </c>
      <c r="D101" s="40" t="s">
        <v>150</v>
      </c>
      <c r="E101" s="36" t="s">
        <v>152</v>
      </c>
      <c r="F101" s="48" t="s">
        <v>296</v>
      </c>
      <c r="G101" s="154">
        <f t="shared" si="6"/>
        <v>87.66803039158387</v>
      </c>
      <c r="H101" s="155">
        <v>60</v>
      </c>
      <c r="I101" s="36"/>
      <c r="J101" s="149">
        <v>510</v>
      </c>
      <c r="K101" s="149">
        <v>0.8</v>
      </c>
      <c r="L101" s="149">
        <v>1.8</v>
      </c>
      <c r="M101" s="8">
        <v>0.15</v>
      </c>
      <c r="N101" s="10">
        <v>58</v>
      </c>
      <c r="O101" s="10">
        <f t="shared" si="8"/>
        <v>68.44</v>
      </c>
    </row>
    <row r="102" spans="1:15" ht="36" customHeight="1">
      <c r="A102" s="35">
        <v>89</v>
      </c>
      <c r="B102" s="37" t="s">
        <v>93</v>
      </c>
      <c r="C102" s="35">
        <v>670</v>
      </c>
      <c r="D102" s="40" t="s">
        <v>150</v>
      </c>
      <c r="E102" s="36" t="s">
        <v>152</v>
      </c>
      <c r="F102" s="48" t="s">
        <v>296</v>
      </c>
      <c r="G102" s="154">
        <f t="shared" si="6"/>
        <v>81.9672131147541</v>
      </c>
      <c r="H102" s="155">
        <v>100</v>
      </c>
      <c r="I102" s="36"/>
      <c r="J102" s="149">
        <v>670</v>
      </c>
      <c r="K102" s="149">
        <v>1</v>
      </c>
      <c r="L102" s="149">
        <v>1.8</v>
      </c>
      <c r="M102" s="8">
        <v>0.15</v>
      </c>
      <c r="N102" s="10">
        <v>105</v>
      </c>
      <c r="O102" s="10">
        <v>122</v>
      </c>
    </row>
    <row r="103" spans="1:15" ht="36" customHeight="1">
      <c r="A103" s="35">
        <v>90</v>
      </c>
      <c r="B103" s="37" t="s">
        <v>94</v>
      </c>
      <c r="C103" s="35">
        <v>330</v>
      </c>
      <c r="D103" s="40" t="s">
        <v>150</v>
      </c>
      <c r="E103" s="36" t="s">
        <v>152</v>
      </c>
      <c r="F103" s="36" t="s">
        <v>145</v>
      </c>
      <c r="G103" s="154">
        <f t="shared" si="6"/>
        <v>103.62320799430525</v>
      </c>
      <c r="H103" s="155">
        <v>46</v>
      </c>
      <c r="I103" s="36"/>
      <c r="J103" s="149">
        <v>330</v>
      </c>
      <c r="K103" s="149">
        <v>0.76</v>
      </c>
      <c r="L103" s="149">
        <v>2.44</v>
      </c>
      <c r="M103" s="8">
        <v>0.15</v>
      </c>
      <c r="N103" s="10">
        <f aca="true" t="shared" si="9" ref="N103:N110">J103*K103*M103</f>
        <v>37.62</v>
      </c>
      <c r="O103" s="10">
        <f t="shared" si="8"/>
        <v>44.3916</v>
      </c>
    </row>
    <row r="104" spans="1:15" ht="36" customHeight="1">
      <c r="A104" s="35">
        <v>91</v>
      </c>
      <c r="B104" s="37" t="s">
        <v>95</v>
      </c>
      <c r="C104" s="35">
        <v>350</v>
      </c>
      <c r="D104" s="40" t="s">
        <v>150</v>
      </c>
      <c r="E104" s="36" t="s">
        <v>151</v>
      </c>
      <c r="F104" s="36" t="s">
        <v>145</v>
      </c>
      <c r="G104" s="154">
        <f t="shared" si="6"/>
        <v>107.61366693570085</v>
      </c>
      <c r="H104" s="155">
        <v>40</v>
      </c>
      <c r="I104" s="36"/>
      <c r="J104" s="149">
        <v>350</v>
      </c>
      <c r="K104" s="149">
        <v>0.6</v>
      </c>
      <c r="L104" s="149">
        <v>1.2</v>
      </c>
      <c r="M104" s="8">
        <v>0.15</v>
      </c>
      <c r="N104" s="10">
        <f t="shared" si="9"/>
        <v>31.5</v>
      </c>
      <c r="O104" s="10">
        <f t="shared" si="8"/>
        <v>37.169999999999995</v>
      </c>
    </row>
    <row r="105" spans="1:15" ht="36" customHeight="1">
      <c r="A105" s="35">
        <v>92</v>
      </c>
      <c r="B105" s="37" t="s">
        <v>96</v>
      </c>
      <c r="C105" s="35">
        <v>750</v>
      </c>
      <c r="D105" s="41">
        <v>43505</v>
      </c>
      <c r="E105" s="36" t="s">
        <v>153</v>
      </c>
      <c r="F105" s="48" t="s">
        <v>296</v>
      </c>
      <c r="G105" s="154">
        <f t="shared" si="6"/>
        <v>69.7084917617237</v>
      </c>
      <c r="H105" s="155">
        <v>550</v>
      </c>
      <c r="I105" s="36"/>
      <c r="J105" s="149">
        <v>750</v>
      </c>
      <c r="K105" s="149">
        <v>6</v>
      </c>
      <c r="L105" s="149">
        <v>4.5</v>
      </c>
      <c r="M105" s="8">
        <v>0.15</v>
      </c>
      <c r="N105" s="10">
        <f t="shared" si="9"/>
        <v>675</v>
      </c>
      <c r="O105" s="10">
        <v>789</v>
      </c>
    </row>
    <row r="106" spans="1:15" ht="36" customHeight="1">
      <c r="A106" s="35">
        <v>93</v>
      </c>
      <c r="B106" s="37" t="s">
        <v>97</v>
      </c>
      <c r="C106" s="35">
        <v>190</v>
      </c>
      <c r="D106" s="40" t="s">
        <v>150</v>
      </c>
      <c r="E106" s="36" t="s">
        <v>153</v>
      </c>
      <c r="F106" s="48" t="s">
        <v>296</v>
      </c>
      <c r="G106" s="154">
        <f t="shared" si="6"/>
        <v>77.43582119139658</v>
      </c>
      <c r="H106" s="155">
        <v>25</v>
      </c>
      <c r="I106" s="36"/>
      <c r="J106" s="149">
        <v>190</v>
      </c>
      <c r="K106" s="149">
        <v>1.2</v>
      </c>
      <c r="L106" s="149">
        <v>1.2</v>
      </c>
      <c r="M106" s="8">
        <v>0.12</v>
      </c>
      <c r="N106" s="10">
        <f t="shared" si="9"/>
        <v>27.36</v>
      </c>
      <c r="O106" s="10">
        <f t="shared" si="8"/>
        <v>32.2848</v>
      </c>
    </row>
    <row r="107" spans="1:15" ht="36" customHeight="1">
      <c r="A107" s="35">
        <v>94</v>
      </c>
      <c r="B107" s="37" t="s">
        <v>98</v>
      </c>
      <c r="C107" s="35">
        <v>110</v>
      </c>
      <c r="D107" s="40" t="s">
        <v>150</v>
      </c>
      <c r="E107" s="36" t="s">
        <v>153</v>
      </c>
      <c r="F107" s="48" t="s">
        <v>296</v>
      </c>
      <c r="G107" s="154">
        <f t="shared" si="6"/>
        <v>87.31381612737546</v>
      </c>
      <c r="H107" s="155">
        <v>17</v>
      </c>
      <c r="I107" s="36"/>
      <c r="J107" s="149">
        <v>110</v>
      </c>
      <c r="K107" s="149">
        <v>1</v>
      </c>
      <c r="L107" s="149">
        <v>1.2</v>
      </c>
      <c r="M107" s="8">
        <v>0.15</v>
      </c>
      <c r="N107" s="10">
        <f t="shared" si="9"/>
        <v>16.5</v>
      </c>
      <c r="O107" s="10">
        <f t="shared" si="8"/>
        <v>19.47</v>
      </c>
    </row>
    <row r="108" spans="1:15" ht="36" customHeight="1">
      <c r="A108" s="35">
        <v>95</v>
      </c>
      <c r="B108" s="37" t="s">
        <v>99</v>
      </c>
      <c r="C108" s="35">
        <v>90</v>
      </c>
      <c r="D108" s="40" t="s">
        <v>150</v>
      </c>
      <c r="E108" s="36" t="s">
        <v>153</v>
      </c>
      <c r="F108" s="48" t="s">
        <v>296</v>
      </c>
      <c r="G108" s="154">
        <f t="shared" si="6"/>
        <v>55.799679151844884</v>
      </c>
      <c r="H108" s="155">
        <v>8</v>
      </c>
      <c r="I108" s="36"/>
      <c r="J108" s="149">
        <v>90</v>
      </c>
      <c r="K108" s="149">
        <v>0.9</v>
      </c>
      <c r="L108" s="149">
        <v>1.1</v>
      </c>
      <c r="M108" s="8">
        <v>0.15</v>
      </c>
      <c r="N108" s="10">
        <f t="shared" si="9"/>
        <v>12.15</v>
      </c>
      <c r="O108" s="10">
        <f t="shared" si="8"/>
        <v>14.337</v>
      </c>
    </row>
    <row r="109" spans="1:15" ht="36" customHeight="1">
      <c r="A109" s="35">
        <v>96</v>
      </c>
      <c r="B109" s="37" t="s">
        <v>100</v>
      </c>
      <c r="C109" s="35">
        <v>90</v>
      </c>
      <c r="D109" s="40" t="s">
        <v>150</v>
      </c>
      <c r="E109" s="36" t="s">
        <v>153</v>
      </c>
      <c r="F109" s="48" t="s">
        <v>296</v>
      </c>
      <c r="G109" s="154">
        <f t="shared" si="6"/>
        <v>94.16195856873824</v>
      </c>
      <c r="H109" s="155">
        <v>15</v>
      </c>
      <c r="I109" s="36"/>
      <c r="J109" s="149">
        <v>90</v>
      </c>
      <c r="K109" s="149">
        <v>1</v>
      </c>
      <c r="L109" s="149">
        <v>1.2</v>
      </c>
      <c r="M109" s="8">
        <v>0.15</v>
      </c>
      <c r="N109" s="10">
        <f t="shared" si="9"/>
        <v>13.5</v>
      </c>
      <c r="O109" s="10">
        <f t="shared" si="8"/>
        <v>15.93</v>
      </c>
    </row>
    <row r="110" spans="1:15" ht="36" customHeight="1">
      <c r="A110" s="35">
        <v>97</v>
      </c>
      <c r="B110" s="37" t="s">
        <v>101</v>
      </c>
      <c r="C110" s="35">
        <v>1100</v>
      </c>
      <c r="D110" s="41">
        <v>43505</v>
      </c>
      <c r="E110" s="36" t="s">
        <v>147</v>
      </c>
      <c r="F110" s="48" t="s">
        <v>296</v>
      </c>
      <c r="G110" s="154">
        <f t="shared" si="6"/>
        <v>9.585492227979273</v>
      </c>
      <c r="H110" s="155">
        <v>111</v>
      </c>
      <c r="I110" s="36"/>
      <c r="J110" s="149">
        <v>1100</v>
      </c>
      <c r="K110" s="149">
        <v>6</v>
      </c>
      <c r="L110" s="149">
        <v>3.6</v>
      </c>
      <c r="M110" s="8">
        <v>0.15</v>
      </c>
      <c r="N110" s="10">
        <f t="shared" si="9"/>
        <v>990</v>
      </c>
      <c r="O110" s="10">
        <v>1158</v>
      </c>
    </row>
    <row r="111" spans="1:15" ht="15.75">
      <c r="A111" s="35"/>
      <c r="B111" s="42" t="s">
        <v>4</v>
      </c>
      <c r="C111" s="42">
        <v>10206</v>
      </c>
      <c r="D111" s="36"/>
      <c r="E111" s="36"/>
      <c r="F111" s="38"/>
      <c r="G111" s="39"/>
      <c r="H111" s="156">
        <f>SUM(H87:H110)</f>
        <v>3203</v>
      </c>
      <c r="I111" s="38"/>
      <c r="J111" s="11">
        <f>SUM(J87:J110)</f>
        <v>10206</v>
      </c>
      <c r="K111" s="11"/>
      <c r="L111" s="11"/>
      <c r="M111" s="150"/>
      <c r="N111" s="106">
        <f>SUM(N87:N110)</f>
        <v>3845.3435000000004</v>
      </c>
      <c r="O111" s="106">
        <f>SUM(O87:O110)</f>
        <v>4498.67583</v>
      </c>
    </row>
    <row r="112" spans="1:9" ht="18.75">
      <c r="A112" s="230" t="s">
        <v>127</v>
      </c>
      <c r="B112" s="230"/>
      <c r="C112" s="230"/>
      <c r="D112" s="230"/>
      <c r="E112" s="230"/>
      <c r="F112" s="230"/>
      <c r="G112" s="230"/>
      <c r="H112" s="230"/>
      <c r="I112" s="230"/>
    </row>
    <row r="113" spans="1:15" ht="26.25" customHeight="1">
      <c r="A113" s="43">
        <v>98</v>
      </c>
      <c r="B113" s="44" t="s">
        <v>103</v>
      </c>
      <c r="C113" s="14">
        <v>280</v>
      </c>
      <c r="D113" s="50">
        <v>43559</v>
      </c>
      <c r="E113" s="50">
        <v>43569</v>
      </c>
      <c r="F113" s="50">
        <v>43615</v>
      </c>
      <c r="G113" s="154">
        <f aca="true" t="shared" si="10" ref="G113:G129">H113/O113*100</f>
        <v>99.50833480245245</v>
      </c>
      <c r="H113" s="49">
        <v>1524</v>
      </c>
      <c r="I113" s="49"/>
      <c r="J113" s="14">
        <v>280</v>
      </c>
      <c r="K113" s="14">
        <v>8.5</v>
      </c>
      <c r="L113" s="8">
        <v>4</v>
      </c>
      <c r="M113" s="8">
        <v>0.55</v>
      </c>
      <c r="N113" s="10">
        <f aca="true" t="shared" si="11" ref="N113:N129">J113*K113*M113</f>
        <v>1309</v>
      </c>
      <c r="O113" s="10">
        <f aca="true" t="shared" si="12" ref="O113:O129">N113*1.17</f>
        <v>1531.53</v>
      </c>
    </row>
    <row r="114" spans="1:15" ht="26.25" customHeight="1">
      <c r="A114" s="43">
        <v>99</v>
      </c>
      <c r="B114" s="44" t="s">
        <v>104</v>
      </c>
      <c r="C114" s="10">
        <v>580</v>
      </c>
      <c r="D114" s="50">
        <v>43552</v>
      </c>
      <c r="E114" s="50">
        <v>43562</v>
      </c>
      <c r="F114" s="50">
        <v>43615</v>
      </c>
      <c r="G114" s="154">
        <f t="shared" si="10"/>
        <v>89.31043413802034</v>
      </c>
      <c r="H114" s="49">
        <v>400</v>
      </c>
      <c r="I114" s="49"/>
      <c r="J114" s="10">
        <v>580</v>
      </c>
      <c r="K114" s="8">
        <v>1.2</v>
      </c>
      <c r="L114" s="8">
        <v>1.3</v>
      </c>
      <c r="M114" s="8">
        <v>0.55</v>
      </c>
      <c r="N114" s="10">
        <f t="shared" si="11"/>
        <v>382.8</v>
      </c>
      <c r="O114" s="10">
        <f t="shared" si="12"/>
        <v>447.876</v>
      </c>
    </row>
    <row r="115" spans="1:15" ht="26.25" customHeight="1">
      <c r="A115" s="43">
        <v>100</v>
      </c>
      <c r="B115" s="44" t="s">
        <v>105</v>
      </c>
      <c r="C115" s="14">
        <v>550</v>
      </c>
      <c r="D115" s="50">
        <v>43552</v>
      </c>
      <c r="E115" s="50">
        <v>43562</v>
      </c>
      <c r="F115" s="50">
        <v>43615</v>
      </c>
      <c r="G115" s="154">
        <f t="shared" si="10"/>
        <v>148.0872069107363</v>
      </c>
      <c r="H115" s="49">
        <v>405</v>
      </c>
      <c r="I115" s="49"/>
      <c r="J115" s="14">
        <v>550</v>
      </c>
      <c r="K115" s="14">
        <v>0.85</v>
      </c>
      <c r="L115" s="8">
        <v>1.25</v>
      </c>
      <c r="M115" s="8">
        <v>0.5</v>
      </c>
      <c r="N115" s="10">
        <f t="shared" si="11"/>
        <v>233.75</v>
      </c>
      <c r="O115" s="10">
        <f t="shared" si="12"/>
        <v>273.4875</v>
      </c>
    </row>
    <row r="116" spans="1:15" ht="26.25" customHeight="1">
      <c r="A116" s="43">
        <v>101</v>
      </c>
      <c r="B116" s="44" t="s">
        <v>106</v>
      </c>
      <c r="C116" s="14">
        <v>320</v>
      </c>
      <c r="D116" s="50">
        <v>43552</v>
      </c>
      <c r="E116" s="50">
        <v>43562</v>
      </c>
      <c r="F116" s="50">
        <v>43615</v>
      </c>
      <c r="G116" s="154">
        <f t="shared" si="10"/>
        <v>114.26482014717307</v>
      </c>
      <c r="H116" s="49">
        <v>200</v>
      </c>
      <c r="I116" s="49"/>
      <c r="J116" s="14">
        <v>320</v>
      </c>
      <c r="K116" s="8">
        <v>0.85</v>
      </c>
      <c r="L116" s="8">
        <v>1.2</v>
      </c>
      <c r="M116" s="8">
        <v>0.55</v>
      </c>
      <c r="N116" s="10">
        <f t="shared" si="11"/>
        <v>149.60000000000002</v>
      </c>
      <c r="O116" s="10">
        <f t="shared" si="12"/>
        <v>175.032</v>
      </c>
    </row>
    <row r="117" spans="1:15" ht="26.25" customHeight="1">
      <c r="A117" s="43">
        <v>102</v>
      </c>
      <c r="B117" s="44" t="s">
        <v>107</v>
      </c>
      <c r="C117" s="14">
        <v>750</v>
      </c>
      <c r="D117" s="50">
        <v>43570</v>
      </c>
      <c r="E117" s="50">
        <v>43580</v>
      </c>
      <c r="F117" s="50">
        <v>43631</v>
      </c>
      <c r="G117" s="154">
        <f t="shared" si="10"/>
        <v>92.65049915456423</v>
      </c>
      <c r="H117" s="49">
        <v>2500</v>
      </c>
      <c r="I117" s="49"/>
      <c r="J117" s="14">
        <v>750</v>
      </c>
      <c r="K117" s="8">
        <v>4.1</v>
      </c>
      <c r="L117" s="8">
        <v>2.5</v>
      </c>
      <c r="M117" s="8">
        <v>0.75</v>
      </c>
      <c r="N117" s="10">
        <f t="shared" si="11"/>
        <v>2306.2499999999995</v>
      </c>
      <c r="O117" s="10">
        <f t="shared" si="12"/>
        <v>2698.312499999999</v>
      </c>
    </row>
    <row r="118" spans="1:15" ht="26.25" customHeight="1">
      <c r="A118" s="43">
        <v>103</v>
      </c>
      <c r="B118" s="46" t="s">
        <v>108</v>
      </c>
      <c r="C118" s="14">
        <v>544</v>
      </c>
      <c r="D118" s="50">
        <v>43557</v>
      </c>
      <c r="E118" s="50">
        <v>43567</v>
      </c>
      <c r="F118" s="50">
        <v>43615</v>
      </c>
      <c r="G118" s="154">
        <f t="shared" si="10"/>
        <v>104.74275180157532</v>
      </c>
      <c r="H118" s="49">
        <v>200</v>
      </c>
      <c r="I118" s="49"/>
      <c r="J118" s="14">
        <v>544</v>
      </c>
      <c r="K118" s="8">
        <v>0.75</v>
      </c>
      <c r="L118" s="151">
        <v>1.5</v>
      </c>
      <c r="M118" s="151">
        <v>0.4</v>
      </c>
      <c r="N118" s="10">
        <f t="shared" si="11"/>
        <v>163.20000000000002</v>
      </c>
      <c r="O118" s="10">
        <f t="shared" si="12"/>
        <v>190.94400000000002</v>
      </c>
    </row>
    <row r="119" spans="1:15" ht="26.25" customHeight="1">
      <c r="A119" s="43">
        <v>104</v>
      </c>
      <c r="B119" s="46" t="s">
        <v>109</v>
      </c>
      <c r="C119" s="14">
        <v>175</v>
      </c>
      <c r="D119" s="50">
        <v>43552</v>
      </c>
      <c r="E119" s="50">
        <v>43562</v>
      </c>
      <c r="F119" s="50">
        <v>43631</v>
      </c>
      <c r="G119" s="154">
        <f t="shared" si="10"/>
        <v>115.76900465789357</v>
      </c>
      <c r="H119" s="49">
        <v>80</v>
      </c>
      <c r="I119" s="49"/>
      <c r="J119" s="14">
        <v>175</v>
      </c>
      <c r="K119" s="8">
        <v>0.75</v>
      </c>
      <c r="L119" s="151">
        <v>1.5</v>
      </c>
      <c r="M119" s="151">
        <v>0.45</v>
      </c>
      <c r="N119" s="10">
        <f t="shared" si="11"/>
        <v>59.0625</v>
      </c>
      <c r="O119" s="10">
        <f t="shared" si="12"/>
        <v>69.10312499999999</v>
      </c>
    </row>
    <row r="120" spans="1:15" ht="26.25" customHeight="1">
      <c r="A120" s="43">
        <v>105</v>
      </c>
      <c r="B120" s="46" t="s">
        <v>110</v>
      </c>
      <c r="C120" s="14">
        <v>290</v>
      </c>
      <c r="D120" s="50">
        <v>43552</v>
      </c>
      <c r="E120" s="50">
        <v>43562</v>
      </c>
      <c r="F120" s="50">
        <v>43615</v>
      </c>
      <c r="G120" s="154">
        <f t="shared" si="10"/>
        <v>122.49484232242851</v>
      </c>
      <c r="H120" s="49">
        <v>133</v>
      </c>
      <c r="I120" s="49"/>
      <c r="J120" s="14">
        <v>290</v>
      </c>
      <c r="K120" s="8">
        <v>0.8</v>
      </c>
      <c r="L120" s="8">
        <v>1.2</v>
      </c>
      <c r="M120" s="8">
        <v>0.4</v>
      </c>
      <c r="N120" s="10">
        <f t="shared" si="11"/>
        <v>92.80000000000001</v>
      </c>
      <c r="O120" s="10">
        <f t="shared" si="12"/>
        <v>108.57600000000001</v>
      </c>
    </row>
    <row r="121" spans="1:15" ht="26.25" customHeight="1">
      <c r="A121" s="43">
        <v>106</v>
      </c>
      <c r="B121" s="46" t="s">
        <v>103</v>
      </c>
      <c r="C121" s="14">
        <v>433</v>
      </c>
      <c r="D121" s="50">
        <v>43552</v>
      </c>
      <c r="E121" s="50">
        <v>43562</v>
      </c>
      <c r="F121" s="50">
        <v>43631</v>
      </c>
      <c r="G121" s="154">
        <f t="shared" si="10"/>
        <v>102.97600659046442</v>
      </c>
      <c r="H121" s="49">
        <v>1125</v>
      </c>
      <c r="I121" s="49"/>
      <c r="J121" s="14">
        <v>415</v>
      </c>
      <c r="K121" s="8">
        <v>4.5</v>
      </c>
      <c r="L121" s="8">
        <v>4</v>
      </c>
      <c r="M121" s="8">
        <v>0.5</v>
      </c>
      <c r="N121" s="10">
        <f t="shared" si="11"/>
        <v>933.75</v>
      </c>
      <c r="O121" s="10">
        <f t="shared" si="12"/>
        <v>1092.4875</v>
      </c>
    </row>
    <row r="122" spans="1:15" ht="26.25" customHeight="1">
      <c r="A122" s="43">
        <v>107</v>
      </c>
      <c r="B122" s="45" t="s">
        <v>111</v>
      </c>
      <c r="C122" s="14">
        <v>540</v>
      </c>
      <c r="D122" s="50">
        <v>43557</v>
      </c>
      <c r="E122" s="50">
        <v>43567</v>
      </c>
      <c r="F122" s="50">
        <v>43615</v>
      </c>
      <c r="G122" s="154">
        <f t="shared" si="10"/>
        <v>108.38597795119536</v>
      </c>
      <c r="H122" s="49">
        <v>315</v>
      </c>
      <c r="I122" s="49"/>
      <c r="J122" s="14">
        <v>540</v>
      </c>
      <c r="K122" s="14">
        <v>1.15</v>
      </c>
      <c r="L122" s="8">
        <v>1.3</v>
      </c>
      <c r="M122" s="8">
        <v>0.4</v>
      </c>
      <c r="N122" s="10">
        <f t="shared" si="11"/>
        <v>248.4</v>
      </c>
      <c r="O122" s="10">
        <f t="shared" si="12"/>
        <v>290.628</v>
      </c>
    </row>
    <row r="123" spans="1:15" ht="26.25" customHeight="1">
      <c r="A123" s="43">
        <v>108</v>
      </c>
      <c r="B123" s="45" t="s">
        <v>111</v>
      </c>
      <c r="C123" s="14">
        <v>675</v>
      </c>
      <c r="D123" s="50">
        <v>43557</v>
      </c>
      <c r="E123" s="50">
        <v>43567</v>
      </c>
      <c r="F123" s="50">
        <v>43615</v>
      </c>
      <c r="G123" s="154">
        <f t="shared" si="10"/>
        <v>117.87937713863641</v>
      </c>
      <c r="H123" s="49">
        <v>391</v>
      </c>
      <c r="I123" s="49"/>
      <c r="J123" s="14">
        <v>675</v>
      </c>
      <c r="K123" s="14">
        <v>1.4</v>
      </c>
      <c r="L123" s="8">
        <v>1.5</v>
      </c>
      <c r="M123" s="8">
        <v>0.3</v>
      </c>
      <c r="N123" s="10">
        <f t="shared" si="11"/>
        <v>283.49999999999994</v>
      </c>
      <c r="O123" s="10">
        <f t="shared" si="12"/>
        <v>331.69499999999994</v>
      </c>
    </row>
    <row r="124" spans="1:15" ht="26.25" customHeight="1">
      <c r="A124" s="43">
        <v>109</v>
      </c>
      <c r="B124" s="45" t="s">
        <v>111</v>
      </c>
      <c r="C124" s="14">
        <v>1550</v>
      </c>
      <c r="D124" s="50">
        <v>43552</v>
      </c>
      <c r="E124" s="50">
        <v>43562</v>
      </c>
      <c r="F124" s="50">
        <v>43615</v>
      </c>
      <c r="G124" s="154">
        <f t="shared" si="10"/>
        <v>96.03896700670894</v>
      </c>
      <c r="H124" s="49">
        <v>627</v>
      </c>
      <c r="I124" s="49"/>
      <c r="J124" s="14">
        <v>1550</v>
      </c>
      <c r="K124" s="14">
        <v>0.9</v>
      </c>
      <c r="L124" s="8">
        <v>1.3</v>
      </c>
      <c r="M124" s="8">
        <v>0.4</v>
      </c>
      <c r="N124" s="10">
        <f t="shared" si="11"/>
        <v>558</v>
      </c>
      <c r="O124" s="10">
        <f t="shared" si="12"/>
        <v>652.86</v>
      </c>
    </row>
    <row r="125" spans="1:15" ht="26.25" customHeight="1">
      <c r="A125" s="43">
        <v>110</v>
      </c>
      <c r="B125" s="45" t="s">
        <v>112</v>
      </c>
      <c r="C125" s="14">
        <v>470</v>
      </c>
      <c r="D125" s="50">
        <v>43552</v>
      </c>
      <c r="E125" s="50">
        <v>43562</v>
      </c>
      <c r="F125" s="50">
        <v>43615</v>
      </c>
      <c r="G125" s="154">
        <f t="shared" si="10"/>
        <v>99.58520596818471</v>
      </c>
      <c r="H125" s="49">
        <v>115</v>
      </c>
      <c r="I125" s="49"/>
      <c r="J125" s="14">
        <v>470</v>
      </c>
      <c r="K125" s="14">
        <v>0.6</v>
      </c>
      <c r="L125" s="8">
        <v>1.3</v>
      </c>
      <c r="M125" s="8">
        <v>0.35</v>
      </c>
      <c r="N125" s="10">
        <f t="shared" si="11"/>
        <v>98.69999999999999</v>
      </c>
      <c r="O125" s="10">
        <f t="shared" si="12"/>
        <v>115.47899999999998</v>
      </c>
    </row>
    <row r="126" spans="1:15" ht="26.25" customHeight="1">
      <c r="A126" s="43">
        <v>111</v>
      </c>
      <c r="B126" s="44" t="s">
        <v>113</v>
      </c>
      <c r="C126" s="14">
        <v>1200</v>
      </c>
      <c r="D126" s="50">
        <v>43552</v>
      </c>
      <c r="E126" s="50">
        <v>43562</v>
      </c>
      <c r="F126" s="50">
        <v>43615</v>
      </c>
      <c r="G126" s="154">
        <f t="shared" si="10"/>
        <v>101.75010175010175</v>
      </c>
      <c r="H126" s="49">
        <v>250</v>
      </c>
      <c r="I126" s="49"/>
      <c r="J126" s="14">
        <v>1200</v>
      </c>
      <c r="K126" s="8">
        <v>0.5</v>
      </c>
      <c r="L126" s="8">
        <v>1.25</v>
      </c>
      <c r="M126" s="8">
        <v>0.35</v>
      </c>
      <c r="N126" s="10">
        <f t="shared" si="11"/>
        <v>210</v>
      </c>
      <c r="O126" s="10">
        <f t="shared" si="12"/>
        <v>245.7</v>
      </c>
    </row>
    <row r="127" spans="1:15" ht="26.25" customHeight="1">
      <c r="A127" s="43">
        <v>112</v>
      </c>
      <c r="B127" s="44" t="s">
        <v>114</v>
      </c>
      <c r="C127" s="14">
        <v>900</v>
      </c>
      <c r="D127" s="50">
        <v>43552</v>
      </c>
      <c r="E127" s="50">
        <v>43562</v>
      </c>
      <c r="F127" s="50">
        <v>43615</v>
      </c>
      <c r="G127" s="154">
        <f t="shared" si="10"/>
        <v>107.17677384344051</v>
      </c>
      <c r="H127" s="49">
        <v>316</v>
      </c>
      <c r="I127" s="49"/>
      <c r="J127" s="14">
        <v>900</v>
      </c>
      <c r="K127" s="8">
        <v>0.8</v>
      </c>
      <c r="L127" s="8">
        <v>1.25</v>
      </c>
      <c r="M127" s="8">
        <v>0.35</v>
      </c>
      <c r="N127" s="10">
        <f t="shared" si="11"/>
        <v>251.99999999999997</v>
      </c>
      <c r="O127" s="10">
        <f t="shared" si="12"/>
        <v>294.84</v>
      </c>
    </row>
    <row r="128" spans="1:15" ht="26.25" customHeight="1">
      <c r="A128" s="43">
        <v>113</v>
      </c>
      <c r="B128" s="44" t="s">
        <v>115</v>
      </c>
      <c r="C128" s="14">
        <v>1100</v>
      </c>
      <c r="D128" s="50">
        <v>43552</v>
      </c>
      <c r="E128" s="50">
        <v>43562</v>
      </c>
      <c r="F128" s="50" t="s">
        <v>296</v>
      </c>
      <c r="G128" s="154">
        <f t="shared" si="10"/>
        <v>88.6053517632465</v>
      </c>
      <c r="H128" s="49">
        <v>325</v>
      </c>
      <c r="I128" s="49"/>
      <c r="J128" s="14">
        <v>1100</v>
      </c>
      <c r="K128" s="8">
        <v>0.75</v>
      </c>
      <c r="L128" s="8">
        <v>1.3</v>
      </c>
      <c r="M128" s="8">
        <v>0.38</v>
      </c>
      <c r="N128" s="10">
        <f t="shared" si="11"/>
        <v>313.5</v>
      </c>
      <c r="O128" s="10">
        <f t="shared" si="12"/>
        <v>366.79499999999996</v>
      </c>
    </row>
    <row r="129" spans="1:15" ht="26.25" customHeight="1">
      <c r="A129" s="43">
        <v>114</v>
      </c>
      <c r="B129" s="44" t="s">
        <v>116</v>
      </c>
      <c r="C129" s="14">
        <v>500</v>
      </c>
      <c r="D129" s="50">
        <v>43552</v>
      </c>
      <c r="E129" s="50">
        <v>43562</v>
      </c>
      <c r="F129" s="50">
        <v>43615</v>
      </c>
      <c r="G129" s="154">
        <f t="shared" si="10"/>
        <v>141.87342122564795</v>
      </c>
      <c r="H129" s="49">
        <v>205</v>
      </c>
      <c r="I129" s="49"/>
      <c r="J129" s="14">
        <v>500</v>
      </c>
      <c r="K129" s="8">
        <v>0.65</v>
      </c>
      <c r="L129" s="8">
        <v>1.2</v>
      </c>
      <c r="M129" s="8">
        <v>0.38</v>
      </c>
      <c r="N129" s="10">
        <f t="shared" si="11"/>
        <v>123.5</v>
      </c>
      <c r="O129" s="10">
        <f t="shared" si="12"/>
        <v>144.495</v>
      </c>
    </row>
    <row r="130" spans="1:15" ht="15.75">
      <c r="A130" s="47"/>
      <c r="B130" s="42" t="s">
        <v>4</v>
      </c>
      <c r="C130" s="5">
        <v>10839</v>
      </c>
      <c r="D130" s="49"/>
      <c r="E130" s="49"/>
      <c r="F130" s="49"/>
      <c r="G130" s="49"/>
      <c r="H130" s="51">
        <f>SUM(H113:H129)</f>
        <v>9111</v>
      </c>
      <c r="I130" s="49"/>
      <c r="J130" s="5">
        <f>SUM(J113:J129)</f>
        <v>10839</v>
      </c>
      <c r="K130" s="152"/>
      <c r="L130" s="152"/>
      <c r="M130" s="152"/>
      <c r="N130" s="153">
        <f>SUM(N113:N129)</f>
        <v>7717.812499999999</v>
      </c>
      <c r="O130" s="153">
        <f>SUM(O113:O129)</f>
        <v>9029.840625</v>
      </c>
    </row>
    <row r="131" ht="6" customHeight="1"/>
    <row r="132" spans="1:9" ht="33" customHeight="1">
      <c r="A132" s="215" t="s">
        <v>154</v>
      </c>
      <c r="B132" s="215"/>
      <c r="C132" s="215"/>
      <c r="D132" s="215"/>
      <c r="E132" s="215"/>
      <c r="F132" s="215"/>
      <c r="G132" s="215"/>
      <c r="H132" s="215"/>
      <c r="I132" s="215"/>
    </row>
    <row r="133" spans="1:9" ht="15.75">
      <c r="A133" s="2"/>
      <c r="B133" s="7"/>
      <c r="C133" s="3"/>
      <c r="D133" s="3"/>
      <c r="E133" s="1"/>
      <c r="F133" s="1"/>
      <c r="G133" s="1"/>
      <c r="H133" s="1"/>
      <c r="I133" s="1"/>
    </row>
    <row r="134" spans="1:15" ht="94.5">
      <c r="A134" s="52" t="s">
        <v>1</v>
      </c>
      <c r="B134" s="53" t="s">
        <v>0</v>
      </c>
      <c r="C134" s="54" t="s">
        <v>2</v>
      </c>
      <c r="D134" s="54" t="s">
        <v>155</v>
      </c>
      <c r="E134" s="54" t="s">
        <v>120</v>
      </c>
      <c r="F134" s="54" t="s">
        <v>121</v>
      </c>
      <c r="G134" s="54" t="s">
        <v>122</v>
      </c>
      <c r="H134" s="54" t="s">
        <v>123</v>
      </c>
      <c r="I134" s="54" t="s">
        <v>124</v>
      </c>
      <c r="J134" s="227"/>
      <c r="K134" s="228"/>
      <c r="L134" s="228"/>
      <c r="M134" s="229"/>
      <c r="N134" s="224" t="s">
        <v>277</v>
      </c>
      <c r="O134" s="224" t="s">
        <v>281</v>
      </c>
    </row>
    <row r="135" spans="1:15" ht="15.75" customHeight="1">
      <c r="A135" s="55">
        <v>1</v>
      </c>
      <c r="B135" s="55">
        <v>2</v>
      </c>
      <c r="C135" s="55">
        <v>3</v>
      </c>
      <c r="D135" s="55">
        <v>4</v>
      </c>
      <c r="E135" s="55">
        <v>5</v>
      </c>
      <c r="F135" s="55">
        <v>6</v>
      </c>
      <c r="G135" s="55">
        <v>7</v>
      </c>
      <c r="H135" s="55">
        <v>8</v>
      </c>
      <c r="I135" s="55">
        <v>9</v>
      </c>
      <c r="J135" s="222" t="s">
        <v>2</v>
      </c>
      <c r="K135" s="222" t="s">
        <v>278</v>
      </c>
      <c r="L135" s="220" t="s">
        <v>279</v>
      </c>
      <c r="M135" s="220" t="s">
        <v>280</v>
      </c>
      <c r="N135" s="225"/>
      <c r="O135" s="225"/>
    </row>
    <row r="136" spans="1:15" ht="15.75" customHeight="1">
      <c r="A136" s="230" t="s">
        <v>156</v>
      </c>
      <c r="B136" s="230"/>
      <c r="C136" s="230"/>
      <c r="D136" s="230"/>
      <c r="E136" s="230"/>
      <c r="F136" s="230"/>
      <c r="G136" s="230"/>
      <c r="H136" s="230"/>
      <c r="I136" s="230"/>
      <c r="J136" s="223"/>
      <c r="K136" s="223"/>
      <c r="L136" s="221"/>
      <c r="M136" s="221"/>
      <c r="N136" s="226"/>
      <c r="O136" s="226"/>
    </row>
    <row r="137" spans="1:15" ht="21" customHeight="1">
      <c r="A137" s="56">
        <v>1</v>
      </c>
      <c r="B137" s="57" t="s">
        <v>157</v>
      </c>
      <c r="C137" s="58">
        <v>400</v>
      </c>
      <c r="D137" s="59" t="s">
        <v>158</v>
      </c>
      <c r="E137" s="59"/>
      <c r="F137" s="59" t="s">
        <v>145</v>
      </c>
      <c r="G137" s="60">
        <f aca="true" t="shared" si="13" ref="G137:G168">H137/O137*100</f>
        <v>29.932950191570885</v>
      </c>
      <c r="H137" s="61">
        <v>25</v>
      </c>
      <c r="I137" s="22" t="s">
        <v>133</v>
      </c>
      <c r="J137" s="113">
        <v>400</v>
      </c>
      <c r="K137" s="114">
        <v>0.9</v>
      </c>
      <c r="L137" s="114">
        <v>1.3</v>
      </c>
      <c r="M137" s="114">
        <v>0.2</v>
      </c>
      <c r="N137" s="111">
        <f aca="true" t="shared" si="14" ref="N137:N148">J137*K137*M137</f>
        <v>72</v>
      </c>
      <c r="O137" s="110">
        <f aca="true" t="shared" si="15" ref="O137:O168">1.16*N137</f>
        <v>83.52</v>
      </c>
    </row>
    <row r="138" spans="1:15" ht="21" customHeight="1">
      <c r="A138" s="56">
        <f>A137+1</f>
        <v>2</v>
      </c>
      <c r="B138" s="57" t="s">
        <v>159</v>
      </c>
      <c r="C138" s="58">
        <v>600</v>
      </c>
      <c r="D138" s="59">
        <v>43550</v>
      </c>
      <c r="E138" s="59" t="s">
        <v>160</v>
      </c>
      <c r="F138" s="59" t="s">
        <v>145</v>
      </c>
      <c r="G138" s="60">
        <f t="shared" si="13"/>
        <v>14.367816091954024</v>
      </c>
      <c r="H138" s="61">
        <v>40</v>
      </c>
      <c r="I138" s="22" t="s">
        <v>133</v>
      </c>
      <c r="J138" s="113">
        <v>600</v>
      </c>
      <c r="K138" s="114">
        <v>2</v>
      </c>
      <c r="L138" s="114">
        <v>1.5</v>
      </c>
      <c r="M138" s="114">
        <v>0.2</v>
      </c>
      <c r="N138" s="111">
        <f t="shared" si="14"/>
        <v>240</v>
      </c>
      <c r="O138" s="110">
        <f t="shared" si="15"/>
        <v>278.4</v>
      </c>
    </row>
    <row r="139" spans="1:15" ht="21" customHeight="1">
      <c r="A139" s="56">
        <f aca="true" t="shared" si="16" ref="A139:A168">A138+1</f>
        <v>3</v>
      </c>
      <c r="B139" s="57" t="s">
        <v>162</v>
      </c>
      <c r="C139" s="58">
        <v>400</v>
      </c>
      <c r="D139" s="59">
        <v>43550</v>
      </c>
      <c r="E139" s="59" t="s">
        <v>160</v>
      </c>
      <c r="F139" s="59" t="s">
        <v>145</v>
      </c>
      <c r="G139" s="60">
        <f t="shared" si="13"/>
        <v>35.71428571428572</v>
      </c>
      <c r="H139" s="61">
        <v>58</v>
      </c>
      <c r="I139" s="22" t="s">
        <v>133</v>
      </c>
      <c r="J139" s="113">
        <v>400</v>
      </c>
      <c r="K139" s="114">
        <v>1.75</v>
      </c>
      <c r="L139" s="114">
        <v>1.3</v>
      </c>
      <c r="M139" s="114">
        <v>0.2</v>
      </c>
      <c r="N139" s="111">
        <f t="shared" si="14"/>
        <v>140</v>
      </c>
      <c r="O139" s="110">
        <f t="shared" si="15"/>
        <v>162.39999999999998</v>
      </c>
    </row>
    <row r="140" spans="1:15" ht="21" customHeight="1">
      <c r="A140" s="56">
        <f t="shared" si="16"/>
        <v>4</v>
      </c>
      <c r="B140" s="57" t="s">
        <v>163</v>
      </c>
      <c r="C140" s="58">
        <v>230</v>
      </c>
      <c r="D140" s="59">
        <v>43550</v>
      </c>
      <c r="E140" s="59" t="s">
        <v>160</v>
      </c>
      <c r="F140" s="59" t="s">
        <v>145</v>
      </c>
      <c r="G140" s="60">
        <f t="shared" si="13"/>
        <v>37.481259370314845</v>
      </c>
      <c r="H140" s="61">
        <v>60</v>
      </c>
      <c r="I140" s="22" t="s">
        <v>133</v>
      </c>
      <c r="J140" s="113">
        <v>230</v>
      </c>
      <c r="K140" s="114">
        <v>2</v>
      </c>
      <c r="L140" s="114">
        <v>1.35</v>
      </c>
      <c r="M140" s="114">
        <v>0.3</v>
      </c>
      <c r="N140" s="111">
        <f t="shared" si="14"/>
        <v>138</v>
      </c>
      <c r="O140" s="110">
        <f t="shared" si="15"/>
        <v>160.07999999999998</v>
      </c>
    </row>
    <row r="141" spans="1:15" ht="21" customHeight="1">
      <c r="A141" s="56">
        <f t="shared" si="16"/>
        <v>5</v>
      </c>
      <c r="B141" s="57" t="s">
        <v>164</v>
      </c>
      <c r="C141" s="58">
        <v>320</v>
      </c>
      <c r="D141" s="59">
        <v>43550</v>
      </c>
      <c r="E141" s="59" t="s">
        <v>160</v>
      </c>
      <c r="F141" s="59" t="s">
        <v>145</v>
      </c>
      <c r="G141" s="60">
        <f t="shared" si="13"/>
        <v>35.91954022988506</v>
      </c>
      <c r="H141" s="61">
        <v>40</v>
      </c>
      <c r="I141" s="22" t="s">
        <v>133</v>
      </c>
      <c r="J141" s="113">
        <v>320</v>
      </c>
      <c r="K141" s="114">
        <v>1</v>
      </c>
      <c r="L141" s="114">
        <v>1.4</v>
      </c>
      <c r="M141" s="114">
        <v>0.3</v>
      </c>
      <c r="N141" s="111">
        <f t="shared" si="14"/>
        <v>96</v>
      </c>
      <c r="O141" s="110">
        <f t="shared" si="15"/>
        <v>111.35999999999999</v>
      </c>
    </row>
    <row r="142" spans="1:15" ht="21" customHeight="1">
      <c r="A142" s="56">
        <f t="shared" si="16"/>
        <v>6</v>
      </c>
      <c r="B142" s="57" t="s">
        <v>165</v>
      </c>
      <c r="C142" s="58">
        <v>6.4</v>
      </c>
      <c r="D142" s="59" t="s">
        <v>158</v>
      </c>
      <c r="E142" s="59" t="s">
        <v>161</v>
      </c>
      <c r="F142" s="59" t="s">
        <v>145</v>
      </c>
      <c r="G142" s="60">
        <f t="shared" si="13"/>
        <v>97.96238244514106</v>
      </c>
      <c r="H142" s="61">
        <v>10</v>
      </c>
      <c r="I142" s="61"/>
      <c r="J142" s="113">
        <v>6.4</v>
      </c>
      <c r="K142" s="114">
        <v>2.5</v>
      </c>
      <c r="L142" s="114">
        <v>1</v>
      </c>
      <c r="M142" s="114">
        <v>0.55</v>
      </c>
      <c r="N142" s="111">
        <f t="shared" si="14"/>
        <v>8.8</v>
      </c>
      <c r="O142" s="110">
        <f t="shared" si="15"/>
        <v>10.208</v>
      </c>
    </row>
    <row r="143" spans="1:15" ht="21" customHeight="1">
      <c r="A143" s="56">
        <f t="shared" si="16"/>
        <v>7</v>
      </c>
      <c r="B143" s="57" t="s">
        <v>166</v>
      </c>
      <c r="C143" s="58">
        <v>570</v>
      </c>
      <c r="D143" s="59" t="s">
        <v>158</v>
      </c>
      <c r="E143" s="59" t="s">
        <v>161</v>
      </c>
      <c r="F143" s="59" t="s">
        <v>145</v>
      </c>
      <c r="G143" s="60">
        <f t="shared" si="13"/>
        <v>37.30590844928413</v>
      </c>
      <c r="H143" s="61">
        <v>37</v>
      </c>
      <c r="I143" s="61"/>
      <c r="J143" s="113">
        <v>570</v>
      </c>
      <c r="K143" s="114">
        <v>0.6</v>
      </c>
      <c r="L143" s="114">
        <v>1.5</v>
      </c>
      <c r="M143" s="114">
        <v>0.25</v>
      </c>
      <c r="N143" s="111">
        <f t="shared" si="14"/>
        <v>85.5</v>
      </c>
      <c r="O143" s="110">
        <f t="shared" si="15"/>
        <v>99.17999999999999</v>
      </c>
    </row>
    <row r="144" spans="1:15" ht="21" customHeight="1">
      <c r="A144" s="56">
        <f t="shared" si="16"/>
        <v>8</v>
      </c>
      <c r="B144" s="57" t="s">
        <v>167</v>
      </c>
      <c r="C144" s="58">
        <v>1215</v>
      </c>
      <c r="D144" s="59">
        <v>43550</v>
      </c>
      <c r="E144" s="59" t="s">
        <v>160</v>
      </c>
      <c r="F144" s="59" t="s">
        <v>145</v>
      </c>
      <c r="G144" s="60">
        <f t="shared" si="13"/>
        <v>63.63424056670111</v>
      </c>
      <c r="H144" s="61">
        <v>240</v>
      </c>
      <c r="I144" s="22" t="s">
        <v>133</v>
      </c>
      <c r="J144" s="113">
        <v>1215</v>
      </c>
      <c r="K144" s="114">
        <v>2.23</v>
      </c>
      <c r="L144" s="114">
        <v>3</v>
      </c>
      <c r="M144" s="114">
        <v>0.12</v>
      </c>
      <c r="N144" s="111">
        <f t="shared" si="14"/>
        <v>325.13399999999996</v>
      </c>
      <c r="O144" s="110">
        <f t="shared" si="15"/>
        <v>377.15543999999994</v>
      </c>
    </row>
    <row r="145" spans="1:15" ht="21" customHeight="1">
      <c r="A145" s="56">
        <f t="shared" si="16"/>
        <v>9</v>
      </c>
      <c r="B145" s="57" t="s">
        <v>168</v>
      </c>
      <c r="C145" s="58">
        <v>1460</v>
      </c>
      <c r="D145" s="59">
        <v>43550</v>
      </c>
      <c r="E145" s="59" t="s">
        <v>160</v>
      </c>
      <c r="F145" s="59" t="s">
        <v>145</v>
      </c>
      <c r="G145" s="60">
        <f t="shared" si="13"/>
        <v>94.4733112895607</v>
      </c>
      <c r="H145" s="61">
        <v>240</v>
      </c>
      <c r="I145" s="22" t="s">
        <v>133</v>
      </c>
      <c r="J145" s="113">
        <v>1460</v>
      </c>
      <c r="K145" s="114">
        <v>1</v>
      </c>
      <c r="L145" s="114">
        <v>2</v>
      </c>
      <c r="M145" s="114">
        <v>0.15</v>
      </c>
      <c r="N145" s="111">
        <f t="shared" si="14"/>
        <v>219</v>
      </c>
      <c r="O145" s="110">
        <f t="shared" si="15"/>
        <v>254.04</v>
      </c>
    </row>
    <row r="146" spans="1:15" ht="21" customHeight="1">
      <c r="A146" s="56">
        <f t="shared" si="16"/>
        <v>10</v>
      </c>
      <c r="B146" s="57" t="s">
        <v>169</v>
      </c>
      <c r="C146" s="58">
        <v>400</v>
      </c>
      <c r="D146" s="59">
        <v>43550</v>
      </c>
      <c r="E146" s="59" t="s">
        <v>160</v>
      </c>
      <c r="F146" s="59" t="s">
        <v>145</v>
      </c>
      <c r="G146" s="60">
        <f t="shared" si="13"/>
        <v>11.494252873563218</v>
      </c>
      <c r="H146" s="61">
        <v>10</v>
      </c>
      <c r="I146" s="22" t="s">
        <v>133</v>
      </c>
      <c r="J146" s="113">
        <v>400</v>
      </c>
      <c r="K146" s="114">
        <v>0.75</v>
      </c>
      <c r="L146" s="114">
        <v>1.35</v>
      </c>
      <c r="M146" s="114">
        <v>0.25</v>
      </c>
      <c r="N146" s="111">
        <f t="shared" si="14"/>
        <v>75</v>
      </c>
      <c r="O146" s="110">
        <f t="shared" si="15"/>
        <v>87</v>
      </c>
    </row>
    <row r="147" spans="1:15" ht="21" customHeight="1">
      <c r="A147" s="56">
        <f t="shared" si="16"/>
        <v>11</v>
      </c>
      <c r="B147" s="57" t="s">
        <v>170</v>
      </c>
      <c r="C147" s="58">
        <v>400</v>
      </c>
      <c r="D147" s="59">
        <v>43550</v>
      </c>
      <c r="E147" s="59" t="s">
        <v>160</v>
      </c>
      <c r="F147" s="59" t="s">
        <v>145</v>
      </c>
      <c r="G147" s="60">
        <f t="shared" si="13"/>
        <v>11.494252873563218</v>
      </c>
      <c r="H147" s="61">
        <v>10</v>
      </c>
      <c r="I147" s="22" t="s">
        <v>133</v>
      </c>
      <c r="J147" s="113">
        <v>400</v>
      </c>
      <c r="K147" s="114">
        <v>0.75</v>
      </c>
      <c r="L147" s="114">
        <v>1.35</v>
      </c>
      <c r="M147" s="114">
        <v>0.25</v>
      </c>
      <c r="N147" s="111">
        <f t="shared" si="14"/>
        <v>75</v>
      </c>
      <c r="O147" s="110">
        <f t="shared" si="15"/>
        <v>87</v>
      </c>
    </row>
    <row r="148" spans="1:15" ht="21" customHeight="1">
      <c r="A148" s="56">
        <f t="shared" si="16"/>
        <v>12</v>
      </c>
      <c r="B148" s="57" t="s">
        <v>171</v>
      </c>
      <c r="C148" s="58">
        <v>1300</v>
      </c>
      <c r="D148" s="59">
        <v>43559</v>
      </c>
      <c r="E148" s="59" t="s">
        <v>172</v>
      </c>
      <c r="F148" s="59" t="s">
        <v>145</v>
      </c>
      <c r="G148" s="60">
        <f t="shared" si="13"/>
        <v>20.55702917771883</v>
      </c>
      <c r="H148" s="61">
        <v>155</v>
      </c>
      <c r="I148" s="22" t="s">
        <v>133</v>
      </c>
      <c r="J148" s="113">
        <v>1300</v>
      </c>
      <c r="K148" s="114">
        <v>2.5</v>
      </c>
      <c r="L148" s="114">
        <v>2.5</v>
      </c>
      <c r="M148" s="114">
        <v>0.2</v>
      </c>
      <c r="N148" s="111">
        <f t="shared" si="14"/>
        <v>650</v>
      </c>
      <c r="O148" s="110">
        <f t="shared" si="15"/>
        <v>754</v>
      </c>
    </row>
    <row r="149" spans="1:15" ht="21" customHeight="1">
      <c r="A149" s="56">
        <f t="shared" si="16"/>
        <v>13</v>
      </c>
      <c r="B149" s="57" t="s">
        <v>173</v>
      </c>
      <c r="C149" s="58">
        <v>2</v>
      </c>
      <c r="D149" s="59" t="s">
        <v>158</v>
      </c>
      <c r="E149" s="59"/>
      <c r="F149" s="59" t="s">
        <v>145</v>
      </c>
      <c r="G149" s="60">
        <f t="shared" si="13"/>
        <v>0</v>
      </c>
      <c r="H149" s="61">
        <v>0</v>
      </c>
      <c r="I149" s="61"/>
      <c r="J149" s="113">
        <v>2</v>
      </c>
      <c r="K149" s="114" t="s">
        <v>276</v>
      </c>
      <c r="L149" s="114">
        <v>0.6</v>
      </c>
      <c r="M149" s="114">
        <v>0.15</v>
      </c>
      <c r="N149" s="111">
        <v>8</v>
      </c>
      <c r="O149" s="110">
        <f t="shared" si="15"/>
        <v>9.28</v>
      </c>
    </row>
    <row r="150" spans="1:15" ht="20.25" customHeight="1">
      <c r="A150" s="56">
        <f t="shared" si="16"/>
        <v>14</v>
      </c>
      <c r="B150" s="57" t="s">
        <v>174</v>
      </c>
      <c r="C150" s="58">
        <v>760</v>
      </c>
      <c r="D150" s="59">
        <v>43550</v>
      </c>
      <c r="E150" s="59" t="s">
        <v>160</v>
      </c>
      <c r="F150" s="59" t="s">
        <v>145</v>
      </c>
      <c r="G150" s="60">
        <f t="shared" si="13"/>
        <v>25.521778584392013</v>
      </c>
      <c r="H150" s="61">
        <v>54</v>
      </c>
      <c r="I150" s="22" t="s">
        <v>133</v>
      </c>
      <c r="J150" s="113">
        <v>760</v>
      </c>
      <c r="K150" s="114">
        <v>1.2</v>
      </c>
      <c r="L150" s="114">
        <v>2</v>
      </c>
      <c r="M150" s="114">
        <v>0.2</v>
      </c>
      <c r="N150" s="111">
        <f aca="true" t="shared" si="17" ref="N150:N168">J150*K150*M150</f>
        <v>182.4</v>
      </c>
      <c r="O150" s="110">
        <f t="shared" si="15"/>
        <v>211.584</v>
      </c>
    </row>
    <row r="151" spans="1:15" ht="20.25" customHeight="1">
      <c r="A151" s="56">
        <f t="shared" si="16"/>
        <v>15</v>
      </c>
      <c r="B151" s="57" t="s">
        <v>175</v>
      </c>
      <c r="C151" s="58">
        <v>150</v>
      </c>
      <c r="D151" s="59">
        <v>43550</v>
      </c>
      <c r="E151" s="59" t="s">
        <v>160</v>
      </c>
      <c r="F151" s="59" t="s">
        <v>145</v>
      </c>
      <c r="G151" s="60">
        <f t="shared" si="13"/>
        <v>0</v>
      </c>
      <c r="H151" s="61">
        <v>0</v>
      </c>
      <c r="I151" s="22" t="s">
        <v>133</v>
      </c>
      <c r="J151" s="113">
        <v>150</v>
      </c>
      <c r="K151" s="114">
        <v>1</v>
      </c>
      <c r="L151" s="114">
        <v>1.5</v>
      </c>
      <c r="M151" s="114">
        <v>0.25</v>
      </c>
      <c r="N151" s="111">
        <f t="shared" si="17"/>
        <v>37.5</v>
      </c>
      <c r="O151" s="110">
        <f t="shared" si="15"/>
        <v>43.5</v>
      </c>
    </row>
    <row r="152" spans="1:15" ht="20.25" customHeight="1">
      <c r="A152" s="56">
        <f t="shared" si="16"/>
        <v>16</v>
      </c>
      <c r="B152" s="57" t="s">
        <v>176</v>
      </c>
      <c r="C152" s="58">
        <v>5</v>
      </c>
      <c r="D152" s="59" t="s">
        <v>158</v>
      </c>
      <c r="E152" s="59"/>
      <c r="F152" s="59" t="s">
        <v>145</v>
      </c>
      <c r="G152" s="60">
        <f t="shared" si="13"/>
        <v>53.879310344827594</v>
      </c>
      <c r="H152" s="61">
        <v>5</v>
      </c>
      <c r="I152" s="22" t="s">
        <v>133</v>
      </c>
      <c r="J152" s="113">
        <v>5</v>
      </c>
      <c r="K152" s="114">
        <v>4</v>
      </c>
      <c r="L152" s="114">
        <v>0.6</v>
      </c>
      <c r="M152" s="114">
        <v>0.4</v>
      </c>
      <c r="N152" s="111">
        <f t="shared" si="17"/>
        <v>8</v>
      </c>
      <c r="O152" s="110">
        <f t="shared" si="15"/>
        <v>9.28</v>
      </c>
    </row>
    <row r="153" spans="1:15" ht="20.25" customHeight="1">
      <c r="A153" s="56">
        <f t="shared" si="16"/>
        <v>17</v>
      </c>
      <c r="B153" s="57" t="s">
        <v>177</v>
      </c>
      <c r="C153" s="58">
        <v>600</v>
      </c>
      <c r="D153" s="59">
        <v>43550</v>
      </c>
      <c r="E153" s="59" t="s">
        <v>160</v>
      </c>
      <c r="F153" s="59" t="s">
        <v>145</v>
      </c>
      <c r="G153" s="60">
        <f t="shared" si="13"/>
        <v>12.894193928676687</v>
      </c>
      <c r="H153" s="61">
        <v>35</v>
      </c>
      <c r="I153" s="22" t="s">
        <v>133</v>
      </c>
      <c r="J153" s="113">
        <v>600</v>
      </c>
      <c r="K153" s="114">
        <v>1.3</v>
      </c>
      <c r="L153" s="114">
        <v>1.8</v>
      </c>
      <c r="M153" s="114">
        <v>0.3</v>
      </c>
      <c r="N153" s="111">
        <f t="shared" si="17"/>
        <v>234</v>
      </c>
      <c r="O153" s="110">
        <f t="shared" si="15"/>
        <v>271.44</v>
      </c>
    </row>
    <row r="154" spans="1:15" ht="20.25" customHeight="1">
      <c r="A154" s="56">
        <f t="shared" si="16"/>
        <v>18</v>
      </c>
      <c r="B154" s="57" t="s">
        <v>178</v>
      </c>
      <c r="C154" s="62">
        <v>520</v>
      </c>
      <c r="D154" s="59">
        <v>43550</v>
      </c>
      <c r="E154" s="59" t="s">
        <v>160</v>
      </c>
      <c r="F154" s="59" t="s">
        <v>145</v>
      </c>
      <c r="G154" s="60">
        <f t="shared" si="13"/>
        <v>33.15649867374006</v>
      </c>
      <c r="H154" s="61">
        <v>30</v>
      </c>
      <c r="I154" s="22" t="s">
        <v>133</v>
      </c>
      <c r="J154" s="115">
        <v>520</v>
      </c>
      <c r="K154" s="114">
        <v>1.5</v>
      </c>
      <c r="L154" s="112">
        <v>0.75</v>
      </c>
      <c r="M154" s="114">
        <v>0.1</v>
      </c>
      <c r="N154" s="111">
        <f t="shared" si="17"/>
        <v>78</v>
      </c>
      <c r="O154" s="110">
        <f t="shared" si="15"/>
        <v>90.47999999999999</v>
      </c>
    </row>
    <row r="155" spans="1:15" ht="20.25" customHeight="1">
      <c r="A155" s="56">
        <f t="shared" si="16"/>
        <v>19</v>
      </c>
      <c r="B155" s="210" t="s">
        <v>179</v>
      </c>
      <c r="C155" s="62">
        <v>405</v>
      </c>
      <c r="D155" s="59">
        <v>43550</v>
      </c>
      <c r="E155" s="59" t="s">
        <v>160</v>
      </c>
      <c r="F155" s="59" t="s">
        <v>145</v>
      </c>
      <c r="G155" s="60">
        <f t="shared" si="13"/>
        <v>18.920580861832455</v>
      </c>
      <c r="H155" s="61">
        <v>16</v>
      </c>
      <c r="I155" s="22" t="s">
        <v>133</v>
      </c>
      <c r="J155" s="115">
        <v>405</v>
      </c>
      <c r="K155" s="114">
        <v>1.8</v>
      </c>
      <c r="L155" s="112">
        <v>2</v>
      </c>
      <c r="M155" s="114">
        <v>0.1</v>
      </c>
      <c r="N155" s="111">
        <f t="shared" si="17"/>
        <v>72.9</v>
      </c>
      <c r="O155" s="110">
        <f t="shared" si="15"/>
        <v>84.56400000000001</v>
      </c>
    </row>
    <row r="156" spans="1:15" ht="20.25" customHeight="1">
      <c r="A156" s="56">
        <f t="shared" si="16"/>
        <v>20</v>
      </c>
      <c r="B156" s="211"/>
      <c r="C156" s="62">
        <v>390</v>
      </c>
      <c r="D156" s="59">
        <v>43550</v>
      </c>
      <c r="E156" s="59" t="s">
        <v>160</v>
      </c>
      <c r="F156" s="59" t="s">
        <v>145</v>
      </c>
      <c r="G156" s="60">
        <f t="shared" si="13"/>
        <v>11.461505714379278</v>
      </c>
      <c r="H156" s="61">
        <v>14</v>
      </c>
      <c r="I156" s="22" t="s">
        <v>133</v>
      </c>
      <c r="J156" s="115">
        <v>390</v>
      </c>
      <c r="K156" s="114">
        <v>1.8</v>
      </c>
      <c r="L156" s="112">
        <v>0.75</v>
      </c>
      <c r="M156" s="114">
        <v>0.15</v>
      </c>
      <c r="N156" s="111">
        <f t="shared" si="17"/>
        <v>105.3</v>
      </c>
      <c r="O156" s="110">
        <f t="shared" si="15"/>
        <v>122.14799999999998</v>
      </c>
    </row>
    <row r="157" spans="1:15" ht="20.25" customHeight="1">
      <c r="A157" s="56">
        <f t="shared" si="16"/>
        <v>21</v>
      </c>
      <c r="B157" s="210" t="s">
        <v>180</v>
      </c>
      <c r="C157" s="62">
        <v>540</v>
      </c>
      <c r="D157" s="59">
        <v>43550</v>
      </c>
      <c r="E157" s="59" t="s">
        <v>160</v>
      </c>
      <c r="F157" s="59" t="s">
        <v>145</v>
      </c>
      <c r="G157" s="60">
        <f t="shared" si="13"/>
        <v>22.70469703419895</v>
      </c>
      <c r="H157" s="61">
        <v>32</v>
      </c>
      <c r="I157" s="22" t="s">
        <v>133</v>
      </c>
      <c r="J157" s="115">
        <v>540</v>
      </c>
      <c r="K157" s="114">
        <v>1.5</v>
      </c>
      <c r="L157" s="112">
        <v>1.1</v>
      </c>
      <c r="M157" s="114">
        <v>0.15</v>
      </c>
      <c r="N157" s="111">
        <f t="shared" si="17"/>
        <v>121.5</v>
      </c>
      <c r="O157" s="110">
        <f t="shared" si="15"/>
        <v>140.94</v>
      </c>
    </row>
    <row r="158" spans="1:15" ht="20.25" customHeight="1">
      <c r="A158" s="56">
        <f t="shared" si="16"/>
        <v>22</v>
      </c>
      <c r="B158" s="211"/>
      <c r="C158" s="62">
        <v>120</v>
      </c>
      <c r="D158" s="59">
        <v>43550</v>
      </c>
      <c r="E158" s="59" t="s">
        <v>160</v>
      </c>
      <c r="F158" s="59" t="s">
        <v>145</v>
      </c>
      <c r="G158" s="60">
        <f t="shared" si="13"/>
        <v>41.90613026819924</v>
      </c>
      <c r="H158" s="61">
        <v>14</v>
      </c>
      <c r="I158" s="22" t="s">
        <v>133</v>
      </c>
      <c r="J158" s="115">
        <v>120</v>
      </c>
      <c r="K158" s="114">
        <v>1.6</v>
      </c>
      <c r="L158" s="112">
        <v>1.1</v>
      </c>
      <c r="M158" s="114">
        <v>0.15</v>
      </c>
      <c r="N158" s="111">
        <f t="shared" si="17"/>
        <v>28.799999999999997</v>
      </c>
      <c r="O158" s="110">
        <f t="shared" si="15"/>
        <v>33.407999999999994</v>
      </c>
    </row>
    <row r="159" spans="1:15" ht="20.25" customHeight="1">
      <c r="A159" s="56">
        <f t="shared" si="16"/>
        <v>23</v>
      </c>
      <c r="B159" s="211"/>
      <c r="C159" s="62">
        <v>270</v>
      </c>
      <c r="D159" s="59">
        <v>43550</v>
      </c>
      <c r="E159" s="59" t="s">
        <v>160</v>
      </c>
      <c r="F159" s="59" t="s">
        <v>145</v>
      </c>
      <c r="G159" s="60">
        <f t="shared" si="13"/>
        <v>37.5629178874615</v>
      </c>
      <c r="H159" s="61">
        <v>30</v>
      </c>
      <c r="I159" s="22" t="s">
        <v>133</v>
      </c>
      <c r="J159" s="115">
        <v>270</v>
      </c>
      <c r="K159" s="114">
        <v>1.7</v>
      </c>
      <c r="L159" s="112">
        <v>1.8</v>
      </c>
      <c r="M159" s="114">
        <v>0.15</v>
      </c>
      <c r="N159" s="111">
        <f t="shared" si="17"/>
        <v>68.85</v>
      </c>
      <c r="O159" s="110">
        <f t="shared" si="15"/>
        <v>79.86599999999999</v>
      </c>
    </row>
    <row r="160" spans="1:15" ht="20.25" customHeight="1">
      <c r="A160" s="56">
        <f t="shared" si="16"/>
        <v>24</v>
      </c>
      <c r="B160" s="57" t="s">
        <v>181</v>
      </c>
      <c r="C160" s="166">
        <v>500</v>
      </c>
      <c r="D160" s="64">
        <v>43559</v>
      </c>
      <c r="E160" s="59" t="s">
        <v>172</v>
      </c>
      <c r="F160" s="59" t="s">
        <v>145</v>
      </c>
      <c r="G160" s="60">
        <f t="shared" si="13"/>
        <v>53.63984674329502</v>
      </c>
      <c r="H160" s="61">
        <v>70</v>
      </c>
      <c r="I160" s="22" t="s">
        <v>133</v>
      </c>
      <c r="J160" s="112">
        <v>500</v>
      </c>
      <c r="K160" s="112">
        <v>1.5</v>
      </c>
      <c r="L160" s="112">
        <v>0.65</v>
      </c>
      <c r="M160" s="112">
        <v>0.15</v>
      </c>
      <c r="N160" s="111">
        <f t="shared" si="17"/>
        <v>112.5</v>
      </c>
      <c r="O160" s="110">
        <f t="shared" si="15"/>
        <v>130.5</v>
      </c>
    </row>
    <row r="161" spans="1:15" ht="20.25" customHeight="1">
      <c r="A161" s="56">
        <f t="shared" si="16"/>
        <v>25</v>
      </c>
      <c r="B161" s="57" t="s">
        <v>182</v>
      </c>
      <c r="C161" s="58">
        <v>700</v>
      </c>
      <c r="D161" s="64">
        <v>43559</v>
      </c>
      <c r="E161" s="59" t="s">
        <v>172</v>
      </c>
      <c r="F161" s="59" t="s">
        <v>145</v>
      </c>
      <c r="G161" s="60">
        <f t="shared" si="13"/>
        <v>56.15763546798029</v>
      </c>
      <c r="H161" s="61">
        <v>114</v>
      </c>
      <c r="I161" s="22" t="s">
        <v>133</v>
      </c>
      <c r="J161" s="113">
        <v>700</v>
      </c>
      <c r="K161" s="114">
        <v>1.25</v>
      </c>
      <c r="L161" s="114">
        <v>2</v>
      </c>
      <c r="M161" s="114">
        <v>0.2</v>
      </c>
      <c r="N161" s="111">
        <f t="shared" si="17"/>
        <v>175</v>
      </c>
      <c r="O161" s="110">
        <f t="shared" si="15"/>
        <v>203</v>
      </c>
    </row>
    <row r="162" spans="1:15" ht="20.25" customHeight="1">
      <c r="A162" s="56">
        <f t="shared" si="16"/>
        <v>26</v>
      </c>
      <c r="B162" s="57" t="s">
        <v>183</v>
      </c>
      <c r="C162" s="58">
        <v>250</v>
      </c>
      <c r="D162" s="64">
        <v>43559</v>
      </c>
      <c r="E162" s="59" t="s">
        <v>172</v>
      </c>
      <c r="F162" s="59" t="s">
        <v>145</v>
      </c>
      <c r="G162" s="60">
        <f t="shared" si="13"/>
        <v>63.85696040868455</v>
      </c>
      <c r="H162" s="61">
        <v>25</v>
      </c>
      <c r="I162" s="22" t="s">
        <v>133</v>
      </c>
      <c r="J162" s="113">
        <v>250</v>
      </c>
      <c r="K162" s="114">
        <v>0.9</v>
      </c>
      <c r="L162" s="114">
        <v>1</v>
      </c>
      <c r="M162" s="112">
        <v>0.15</v>
      </c>
      <c r="N162" s="111">
        <f t="shared" si="17"/>
        <v>33.75</v>
      </c>
      <c r="O162" s="110">
        <f t="shared" si="15"/>
        <v>39.15</v>
      </c>
    </row>
    <row r="163" spans="1:15" ht="20.25" customHeight="1">
      <c r="A163" s="56">
        <f t="shared" si="16"/>
        <v>27</v>
      </c>
      <c r="B163" s="57" t="s">
        <v>184</v>
      </c>
      <c r="C163" s="58">
        <v>250</v>
      </c>
      <c r="D163" s="64">
        <v>43559</v>
      </c>
      <c r="E163" s="59" t="s">
        <v>172</v>
      </c>
      <c r="F163" s="59" t="s">
        <v>145</v>
      </c>
      <c r="G163" s="60">
        <f t="shared" si="13"/>
        <v>66.41123882503193</v>
      </c>
      <c r="H163" s="61">
        <v>26</v>
      </c>
      <c r="I163" s="22" t="s">
        <v>133</v>
      </c>
      <c r="J163" s="113">
        <v>250</v>
      </c>
      <c r="K163" s="114">
        <v>0.9</v>
      </c>
      <c r="L163" s="114">
        <v>1</v>
      </c>
      <c r="M163" s="112">
        <v>0.15</v>
      </c>
      <c r="N163" s="111">
        <f t="shared" si="17"/>
        <v>33.75</v>
      </c>
      <c r="O163" s="110">
        <f t="shared" si="15"/>
        <v>39.15</v>
      </c>
    </row>
    <row r="164" spans="1:15" ht="20.25" customHeight="1">
      <c r="A164" s="56">
        <f t="shared" si="16"/>
        <v>28</v>
      </c>
      <c r="B164" s="57" t="s">
        <v>185</v>
      </c>
      <c r="C164" s="58">
        <v>250</v>
      </c>
      <c r="D164" s="64">
        <v>43559</v>
      </c>
      <c r="E164" s="59" t="s">
        <v>172</v>
      </c>
      <c r="F164" s="59" t="s">
        <v>145</v>
      </c>
      <c r="G164" s="60">
        <f t="shared" si="13"/>
        <v>81.73690932311622</v>
      </c>
      <c r="H164" s="61">
        <v>32</v>
      </c>
      <c r="I164" s="22" t="s">
        <v>133</v>
      </c>
      <c r="J164" s="113">
        <v>250</v>
      </c>
      <c r="K164" s="114">
        <v>0.9</v>
      </c>
      <c r="L164" s="114">
        <v>1</v>
      </c>
      <c r="M164" s="112">
        <v>0.15</v>
      </c>
      <c r="N164" s="111">
        <f t="shared" si="17"/>
        <v>33.75</v>
      </c>
      <c r="O164" s="110">
        <f t="shared" si="15"/>
        <v>39.15</v>
      </c>
    </row>
    <row r="165" spans="1:15" ht="20.25" customHeight="1">
      <c r="A165" s="56">
        <f t="shared" si="16"/>
        <v>29</v>
      </c>
      <c r="B165" s="57" t="s">
        <v>186</v>
      </c>
      <c r="C165" s="62">
        <v>300</v>
      </c>
      <c r="D165" s="64">
        <v>43559</v>
      </c>
      <c r="E165" s="59" t="s">
        <v>172</v>
      </c>
      <c r="F165" s="59" t="s">
        <v>145</v>
      </c>
      <c r="G165" s="60">
        <f t="shared" si="13"/>
        <v>47.89272030651341</v>
      </c>
      <c r="H165" s="61">
        <v>40</v>
      </c>
      <c r="I165" s="22" t="s">
        <v>133</v>
      </c>
      <c r="J165" s="115">
        <v>300</v>
      </c>
      <c r="K165" s="112">
        <v>1.6</v>
      </c>
      <c r="L165" s="112">
        <v>1</v>
      </c>
      <c r="M165" s="112">
        <v>0.15</v>
      </c>
      <c r="N165" s="111">
        <f t="shared" si="17"/>
        <v>72</v>
      </c>
      <c r="O165" s="110">
        <f t="shared" si="15"/>
        <v>83.52</v>
      </c>
    </row>
    <row r="166" spans="1:15" ht="20.25" customHeight="1">
      <c r="A166" s="56">
        <f t="shared" si="16"/>
        <v>30</v>
      </c>
      <c r="B166" s="57" t="s">
        <v>187</v>
      </c>
      <c r="C166" s="62">
        <v>900</v>
      </c>
      <c r="D166" s="64">
        <v>43559</v>
      </c>
      <c r="E166" s="59" t="s">
        <v>172</v>
      </c>
      <c r="F166" s="59" t="s">
        <v>145</v>
      </c>
      <c r="G166" s="60">
        <f t="shared" si="13"/>
        <v>13.136288998357967</v>
      </c>
      <c r="H166" s="61">
        <v>36</v>
      </c>
      <c r="I166" s="22" t="s">
        <v>133</v>
      </c>
      <c r="J166" s="115">
        <v>900</v>
      </c>
      <c r="K166" s="112">
        <v>1.75</v>
      </c>
      <c r="L166" s="112">
        <v>1.05</v>
      </c>
      <c r="M166" s="112">
        <v>0.15</v>
      </c>
      <c r="N166" s="111">
        <f t="shared" si="17"/>
        <v>236.25</v>
      </c>
      <c r="O166" s="110">
        <f t="shared" si="15"/>
        <v>274.04999999999995</v>
      </c>
    </row>
    <row r="167" spans="1:15" ht="20.25" customHeight="1">
      <c r="A167" s="56">
        <f t="shared" si="16"/>
        <v>31</v>
      </c>
      <c r="B167" s="57" t="s">
        <v>188</v>
      </c>
      <c r="C167" s="62">
        <v>600</v>
      </c>
      <c r="D167" s="64">
        <v>43559</v>
      </c>
      <c r="E167" s="59" t="s">
        <v>172</v>
      </c>
      <c r="F167" s="59" t="s">
        <v>145</v>
      </c>
      <c r="G167" s="60">
        <f t="shared" si="13"/>
        <v>18.576570300708234</v>
      </c>
      <c r="H167" s="61">
        <v>32</v>
      </c>
      <c r="I167" s="22" t="s">
        <v>133</v>
      </c>
      <c r="J167" s="115">
        <v>600</v>
      </c>
      <c r="K167" s="112">
        <v>1.65</v>
      </c>
      <c r="L167" s="112">
        <v>1.05</v>
      </c>
      <c r="M167" s="112">
        <v>0.15</v>
      </c>
      <c r="N167" s="111">
        <f t="shared" si="17"/>
        <v>148.5</v>
      </c>
      <c r="O167" s="110">
        <f t="shared" si="15"/>
        <v>172.26</v>
      </c>
    </row>
    <row r="168" spans="1:15" ht="20.25" customHeight="1">
      <c r="A168" s="56">
        <f t="shared" si="16"/>
        <v>32</v>
      </c>
      <c r="B168" s="57" t="s">
        <v>189</v>
      </c>
      <c r="C168" s="62">
        <v>570</v>
      </c>
      <c r="D168" s="64">
        <v>43559</v>
      </c>
      <c r="E168" s="59" t="s">
        <v>172</v>
      </c>
      <c r="F168" s="59" t="s">
        <v>145</v>
      </c>
      <c r="G168" s="60">
        <f t="shared" si="13"/>
        <v>18.8209988572965</v>
      </c>
      <c r="H168" s="61">
        <v>28</v>
      </c>
      <c r="I168" s="61"/>
      <c r="J168" s="115">
        <v>570</v>
      </c>
      <c r="K168" s="112">
        <v>1.5</v>
      </c>
      <c r="L168" s="112">
        <v>1.1</v>
      </c>
      <c r="M168" s="112">
        <v>0.15</v>
      </c>
      <c r="N168" s="111">
        <f t="shared" si="17"/>
        <v>128.25</v>
      </c>
      <c r="O168" s="110">
        <f t="shared" si="15"/>
        <v>148.76999999999998</v>
      </c>
    </row>
    <row r="169" spans="1:15" ht="15.75">
      <c r="A169" s="65"/>
      <c r="B169" s="42" t="s">
        <v>4</v>
      </c>
      <c r="C169" s="159">
        <f>SUM(C137:C168)</f>
        <v>15383.4</v>
      </c>
      <c r="D169" s="66"/>
      <c r="E169" s="67"/>
      <c r="F169" s="67"/>
      <c r="G169" s="68"/>
      <c r="H169" s="68">
        <f>SUM(H137:H168)</f>
        <v>1558</v>
      </c>
      <c r="I169" s="68"/>
      <c r="J169" s="100">
        <f>SUM(J137:J168)</f>
        <v>15383.4</v>
      </c>
      <c r="K169" s="100"/>
      <c r="L169" s="100"/>
      <c r="M169" s="100"/>
      <c r="N169" s="103">
        <f>SUM(N137:N168)</f>
        <v>4043.4340000000007</v>
      </c>
      <c r="O169" s="103">
        <f>SUM(O137:O168)</f>
        <v>4690.38344</v>
      </c>
    </row>
    <row r="170" spans="1:9" ht="15.75" customHeight="1">
      <c r="A170" s="230" t="s">
        <v>190</v>
      </c>
      <c r="B170" s="230"/>
      <c r="C170" s="230"/>
      <c r="D170" s="230"/>
      <c r="E170" s="230"/>
      <c r="F170" s="230"/>
      <c r="G170" s="230"/>
      <c r="H170" s="230"/>
      <c r="I170" s="230"/>
    </row>
    <row r="171" spans="1:15" ht="15.75">
      <c r="A171" s="69" t="s">
        <v>191</v>
      </c>
      <c r="B171" s="70" t="s">
        <v>192</v>
      </c>
      <c r="C171" s="71">
        <v>460</v>
      </c>
      <c r="D171" s="71" t="s">
        <v>161</v>
      </c>
      <c r="E171" s="71" t="s">
        <v>161</v>
      </c>
      <c r="F171" s="71" t="s">
        <v>145</v>
      </c>
      <c r="G171" s="60">
        <f>H171/O171*100</f>
        <v>99.09575126966432</v>
      </c>
      <c r="H171" s="9">
        <v>48</v>
      </c>
      <c r="I171" s="22" t="s">
        <v>133</v>
      </c>
      <c r="J171" s="116">
        <v>460</v>
      </c>
      <c r="K171" s="117">
        <v>0.6</v>
      </c>
      <c r="L171" s="118">
        <v>1.2</v>
      </c>
      <c r="M171" s="117">
        <v>0.15</v>
      </c>
      <c r="N171" s="119">
        <f aca="true" t="shared" si="18" ref="N171:N191">J171*K171*M171</f>
        <v>41.4</v>
      </c>
      <c r="O171" s="120">
        <f>N171*1.17</f>
        <v>48.437999999999995</v>
      </c>
    </row>
    <row r="172" spans="1:15" ht="15.75">
      <c r="A172" s="204">
        <v>34</v>
      </c>
      <c r="B172" s="205" t="s">
        <v>193</v>
      </c>
      <c r="C172" s="71">
        <v>1200</v>
      </c>
      <c r="D172" s="71" t="s">
        <v>194</v>
      </c>
      <c r="E172" s="71" t="s">
        <v>195</v>
      </c>
      <c r="F172" s="71" t="s">
        <v>145</v>
      </c>
      <c r="G172" s="206">
        <f>H172/1021*100</f>
        <v>96.57198824681684</v>
      </c>
      <c r="H172" s="207">
        <v>986</v>
      </c>
      <c r="I172" s="22" t="s">
        <v>133</v>
      </c>
      <c r="J172" s="116">
        <v>1200</v>
      </c>
      <c r="K172" s="121">
        <v>4.1</v>
      </c>
      <c r="L172" s="118">
        <v>3.75</v>
      </c>
      <c r="M172" s="122">
        <v>0.15</v>
      </c>
      <c r="N172" s="119">
        <f t="shared" si="18"/>
        <v>738</v>
      </c>
      <c r="O172" s="120">
        <f aca="true" t="shared" si="19" ref="O172:O191">N172*1.17</f>
        <v>863.4599999999999</v>
      </c>
    </row>
    <row r="173" spans="1:15" ht="15.75">
      <c r="A173" s="204"/>
      <c r="B173" s="205"/>
      <c r="C173" s="71">
        <v>300</v>
      </c>
      <c r="D173" s="71" t="s">
        <v>194</v>
      </c>
      <c r="E173" s="71" t="s">
        <v>195</v>
      </c>
      <c r="F173" s="71" t="s">
        <v>145</v>
      </c>
      <c r="G173" s="206"/>
      <c r="H173" s="207"/>
      <c r="I173" s="22" t="s">
        <v>133</v>
      </c>
      <c r="J173" s="116">
        <v>300</v>
      </c>
      <c r="K173" s="121">
        <v>3</v>
      </c>
      <c r="L173" s="118">
        <v>3.75</v>
      </c>
      <c r="M173" s="122">
        <v>0.15</v>
      </c>
      <c r="N173" s="119">
        <f t="shared" si="18"/>
        <v>135</v>
      </c>
      <c r="O173" s="120">
        <f t="shared" si="19"/>
        <v>157.95</v>
      </c>
    </row>
    <row r="174" spans="1:15" ht="24.75" customHeight="1">
      <c r="A174" s="72">
        <v>35</v>
      </c>
      <c r="B174" s="70" t="s">
        <v>196</v>
      </c>
      <c r="C174" s="71">
        <v>483</v>
      </c>
      <c r="D174" s="71" t="s">
        <v>194</v>
      </c>
      <c r="E174" s="71" t="s">
        <v>195</v>
      </c>
      <c r="F174" s="71" t="s">
        <v>145</v>
      </c>
      <c r="G174" s="60">
        <f>H174/O174*100</f>
        <v>98.30927705323842</v>
      </c>
      <c r="H174" s="9">
        <v>75</v>
      </c>
      <c r="I174" s="22" t="s">
        <v>133</v>
      </c>
      <c r="J174" s="116">
        <v>483</v>
      </c>
      <c r="K174" s="121">
        <v>0.9</v>
      </c>
      <c r="L174" s="118">
        <v>1.5</v>
      </c>
      <c r="M174" s="122">
        <v>0.15</v>
      </c>
      <c r="N174" s="119">
        <f t="shared" si="18"/>
        <v>65.205</v>
      </c>
      <c r="O174" s="120">
        <f t="shared" si="19"/>
        <v>76.28984999999999</v>
      </c>
    </row>
    <row r="175" spans="1:15" ht="27" customHeight="1">
      <c r="A175" s="72">
        <v>36</v>
      </c>
      <c r="B175" s="70" t="s">
        <v>197</v>
      </c>
      <c r="C175" s="71">
        <v>220</v>
      </c>
      <c r="D175" s="71" t="s">
        <v>194</v>
      </c>
      <c r="E175" s="71" t="s">
        <v>195</v>
      </c>
      <c r="F175" s="71" t="s">
        <v>145</v>
      </c>
      <c r="G175" s="60">
        <f>H175/O175*100</f>
        <v>101.01010101010101</v>
      </c>
      <c r="H175" s="9">
        <v>39</v>
      </c>
      <c r="I175" s="22" t="s">
        <v>133</v>
      </c>
      <c r="J175" s="116">
        <v>220</v>
      </c>
      <c r="K175" s="121">
        <v>0.75</v>
      </c>
      <c r="L175" s="118">
        <v>1.5</v>
      </c>
      <c r="M175" s="122">
        <v>0.2</v>
      </c>
      <c r="N175" s="119">
        <f t="shared" si="18"/>
        <v>33</v>
      </c>
      <c r="O175" s="120">
        <f t="shared" si="19"/>
        <v>38.61</v>
      </c>
    </row>
    <row r="176" spans="1:15" ht="25.5" customHeight="1">
      <c r="A176" s="72">
        <v>37</v>
      </c>
      <c r="B176" s="70" t="s">
        <v>198</v>
      </c>
      <c r="C176" s="71">
        <v>402</v>
      </c>
      <c r="D176" s="71" t="s">
        <v>194</v>
      </c>
      <c r="E176" s="71" t="s">
        <v>195</v>
      </c>
      <c r="F176" s="71" t="s">
        <v>145</v>
      </c>
      <c r="G176" s="60">
        <f>H176/O176*100</f>
        <v>110.24333854626835</v>
      </c>
      <c r="H176" s="9">
        <v>70</v>
      </c>
      <c r="I176" s="22" t="s">
        <v>133</v>
      </c>
      <c r="J176" s="116">
        <v>402</v>
      </c>
      <c r="K176" s="121">
        <v>0.9</v>
      </c>
      <c r="L176" s="118">
        <v>1.5</v>
      </c>
      <c r="M176" s="122">
        <v>0.15</v>
      </c>
      <c r="N176" s="119">
        <f t="shared" si="18"/>
        <v>54.27</v>
      </c>
      <c r="O176" s="120">
        <f t="shared" si="19"/>
        <v>63.4959</v>
      </c>
    </row>
    <row r="177" spans="1:15" ht="18.75" customHeight="1">
      <c r="A177" s="204">
        <v>38</v>
      </c>
      <c r="B177" s="205" t="s">
        <v>199</v>
      </c>
      <c r="C177" s="71">
        <v>180</v>
      </c>
      <c r="D177" s="71" t="s">
        <v>194</v>
      </c>
      <c r="E177" s="71" t="s">
        <v>195</v>
      </c>
      <c r="F177" s="71" t="s">
        <v>145</v>
      </c>
      <c r="G177" s="206">
        <f>H177/97*100</f>
        <v>92.78350515463917</v>
      </c>
      <c r="H177" s="207">
        <v>90</v>
      </c>
      <c r="I177" s="22" t="s">
        <v>133</v>
      </c>
      <c r="J177" s="116">
        <v>180</v>
      </c>
      <c r="K177" s="121">
        <v>0.6</v>
      </c>
      <c r="L177" s="118">
        <v>1.5</v>
      </c>
      <c r="M177" s="122">
        <v>0.15</v>
      </c>
      <c r="N177" s="119">
        <f t="shared" si="18"/>
        <v>16.2</v>
      </c>
      <c r="O177" s="120">
        <f t="shared" si="19"/>
        <v>18.953999999999997</v>
      </c>
    </row>
    <row r="178" spans="1:15" ht="18.75" customHeight="1">
      <c r="A178" s="204"/>
      <c r="B178" s="205"/>
      <c r="C178" s="71">
        <v>213</v>
      </c>
      <c r="D178" s="71" t="s">
        <v>194</v>
      </c>
      <c r="E178" s="71" t="s">
        <v>195</v>
      </c>
      <c r="F178" s="71" t="s">
        <v>145</v>
      </c>
      <c r="G178" s="206"/>
      <c r="H178" s="207"/>
      <c r="I178" s="22" t="s">
        <v>133</v>
      </c>
      <c r="J178" s="116">
        <v>213</v>
      </c>
      <c r="K178" s="121">
        <v>0.9</v>
      </c>
      <c r="L178" s="118">
        <v>1.5</v>
      </c>
      <c r="M178" s="122">
        <v>0.15</v>
      </c>
      <c r="N178" s="119">
        <f t="shared" si="18"/>
        <v>28.755000000000003</v>
      </c>
      <c r="O178" s="120">
        <f t="shared" si="19"/>
        <v>33.64335</v>
      </c>
    </row>
    <row r="179" spans="1:15" ht="18.75" customHeight="1">
      <c r="A179" s="204"/>
      <c r="B179" s="205"/>
      <c r="C179" s="71">
        <v>174</v>
      </c>
      <c r="D179" s="71" t="s">
        <v>194</v>
      </c>
      <c r="E179" s="71" t="s">
        <v>195</v>
      </c>
      <c r="F179" s="71" t="s">
        <v>145</v>
      </c>
      <c r="G179" s="206"/>
      <c r="H179" s="207"/>
      <c r="I179" s="22" t="s">
        <v>133</v>
      </c>
      <c r="J179" s="116">
        <v>174</v>
      </c>
      <c r="K179" s="121">
        <v>0.6</v>
      </c>
      <c r="L179" s="118">
        <v>1.5</v>
      </c>
      <c r="M179" s="122">
        <v>0.15</v>
      </c>
      <c r="N179" s="119">
        <f t="shared" si="18"/>
        <v>15.659999999999998</v>
      </c>
      <c r="O179" s="120">
        <f t="shared" si="19"/>
        <v>18.3222</v>
      </c>
    </row>
    <row r="180" spans="1:15" ht="18.75" customHeight="1">
      <c r="A180" s="204"/>
      <c r="B180" s="205"/>
      <c r="C180" s="71">
        <v>200</v>
      </c>
      <c r="D180" s="71" t="s">
        <v>194</v>
      </c>
      <c r="E180" s="71" t="s">
        <v>195</v>
      </c>
      <c r="F180" s="71" t="s">
        <v>145</v>
      </c>
      <c r="G180" s="206"/>
      <c r="H180" s="207"/>
      <c r="I180" s="22" t="s">
        <v>133</v>
      </c>
      <c r="J180" s="116">
        <v>200</v>
      </c>
      <c r="K180" s="121">
        <v>0.75</v>
      </c>
      <c r="L180" s="118">
        <v>1.5</v>
      </c>
      <c r="M180" s="122">
        <v>0.15</v>
      </c>
      <c r="N180" s="119">
        <f t="shared" si="18"/>
        <v>22.5</v>
      </c>
      <c r="O180" s="120">
        <f t="shared" si="19"/>
        <v>26.325</v>
      </c>
    </row>
    <row r="181" spans="1:15" ht="18.75" customHeight="1">
      <c r="A181" s="72">
        <v>39</v>
      </c>
      <c r="B181" s="70" t="s">
        <v>200</v>
      </c>
      <c r="C181" s="71">
        <v>800</v>
      </c>
      <c r="D181" s="71" t="s">
        <v>201</v>
      </c>
      <c r="E181" s="71" t="s">
        <v>161</v>
      </c>
      <c r="F181" s="71" t="s">
        <v>145</v>
      </c>
      <c r="G181" s="60">
        <f aca="true" t="shared" si="20" ref="G181:G190">H181/O181*100</f>
        <v>99.71509971509973</v>
      </c>
      <c r="H181" s="9">
        <v>140</v>
      </c>
      <c r="I181" s="22" t="s">
        <v>133</v>
      </c>
      <c r="J181" s="116">
        <v>800</v>
      </c>
      <c r="K181" s="121">
        <v>0.75</v>
      </c>
      <c r="L181" s="118">
        <v>1.8</v>
      </c>
      <c r="M181" s="122">
        <v>0.2</v>
      </c>
      <c r="N181" s="119">
        <f t="shared" si="18"/>
        <v>120</v>
      </c>
      <c r="O181" s="120">
        <f t="shared" si="19"/>
        <v>140.39999999999998</v>
      </c>
    </row>
    <row r="182" spans="1:15" ht="18.75" customHeight="1">
      <c r="A182" s="74">
        <v>40</v>
      </c>
      <c r="B182" s="75" t="s">
        <v>202</v>
      </c>
      <c r="C182" s="71">
        <v>625</v>
      </c>
      <c r="D182" s="71" t="s">
        <v>201</v>
      </c>
      <c r="E182" s="71" t="s">
        <v>195</v>
      </c>
      <c r="F182" s="71" t="s">
        <v>145</v>
      </c>
      <c r="G182" s="60">
        <f t="shared" si="20"/>
        <v>98.76543209876543</v>
      </c>
      <c r="H182" s="9">
        <v>520</v>
      </c>
      <c r="I182" s="22" t="s">
        <v>133</v>
      </c>
      <c r="J182" s="116">
        <v>625</v>
      </c>
      <c r="K182" s="121">
        <v>3.6</v>
      </c>
      <c r="L182" s="118">
        <v>1.8</v>
      </c>
      <c r="M182" s="122">
        <v>0.2</v>
      </c>
      <c r="N182" s="119">
        <f t="shared" si="18"/>
        <v>450</v>
      </c>
      <c r="O182" s="120">
        <f t="shared" si="19"/>
        <v>526.5</v>
      </c>
    </row>
    <row r="183" spans="1:15" ht="18.75" customHeight="1">
      <c r="A183" s="72">
        <v>41</v>
      </c>
      <c r="B183" s="70" t="s">
        <v>203</v>
      </c>
      <c r="C183" s="71">
        <v>450</v>
      </c>
      <c r="D183" s="71" t="s">
        <v>201</v>
      </c>
      <c r="E183" s="71" t="s">
        <v>161</v>
      </c>
      <c r="F183" s="71" t="s">
        <v>145</v>
      </c>
      <c r="G183" s="60">
        <f t="shared" si="20"/>
        <v>94.9667616334283</v>
      </c>
      <c r="H183" s="9">
        <v>65</v>
      </c>
      <c r="I183" s="22" t="s">
        <v>133</v>
      </c>
      <c r="J183" s="116">
        <v>450</v>
      </c>
      <c r="K183" s="121">
        <v>0.65</v>
      </c>
      <c r="L183" s="118">
        <v>1.2</v>
      </c>
      <c r="M183" s="122">
        <v>0.2</v>
      </c>
      <c r="N183" s="119">
        <f t="shared" si="18"/>
        <v>58.5</v>
      </c>
      <c r="O183" s="120">
        <f t="shared" si="19"/>
        <v>68.445</v>
      </c>
    </row>
    <row r="184" spans="1:15" ht="18.75" customHeight="1">
      <c r="A184" s="72">
        <v>42</v>
      </c>
      <c r="B184" s="70" t="s">
        <v>204</v>
      </c>
      <c r="C184" s="71">
        <v>400</v>
      </c>
      <c r="D184" s="71" t="s">
        <v>201</v>
      </c>
      <c r="E184" s="71" t="s">
        <v>195</v>
      </c>
      <c r="F184" s="71" t="s">
        <v>145</v>
      </c>
      <c r="G184" s="60">
        <f t="shared" si="20"/>
        <v>99.71509971509973</v>
      </c>
      <c r="H184" s="9">
        <v>70</v>
      </c>
      <c r="I184" s="22" t="s">
        <v>133</v>
      </c>
      <c r="J184" s="116">
        <v>400</v>
      </c>
      <c r="K184" s="121">
        <v>0.75</v>
      </c>
      <c r="L184" s="123">
        <v>0.1</v>
      </c>
      <c r="M184" s="121">
        <v>0.2</v>
      </c>
      <c r="N184" s="119">
        <f t="shared" si="18"/>
        <v>60</v>
      </c>
      <c r="O184" s="120">
        <f t="shared" si="19"/>
        <v>70.19999999999999</v>
      </c>
    </row>
    <row r="185" spans="1:15" ht="18.75" customHeight="1">
      <c r="A185" s="72">
        <v>43</v>
      </c>
      <c r="B185" s="70" t="s">
        <v>205</v>
      </c>
      <c r="C185" s="71">
        <v>225</v>
      </c>
      <c r="D185" s="71" t="s">
        <v>201</v>
      </c>
      <c r="E185" s="71" t="s">
        <v>195</v>
      </c>
      <c r="F185" s="71" t="s">
        <v>145</v>
      </c>
      <c r="G185" s="60">
        <f t="shared" si="20"/>
        <v>104.46343779677115</v>
      </c>
      <c r="H185" s="9">
        <v>55</v>
      </c>
      <c r="I185" s="22" t="s">
        <v>133</v>
      </c>
      <c r="J185" s="116">
        <v>225</v>
      </c>
      <c r="K185" s="121">
        <v>1</v>
      </c>
      <c r="L185" s="118">
        <v>1.4</v>
      </c>
      <c r="M185" s="122">
        <v>0.2</v>
      </c>
      <c r="N185" s="119">
        <f t="shared" si="18"/>
        <v>45</v>
      </c>
      <c r="O185" s="120">
        <f t="shared" si="19"/>
        <v>52.65</v>
      </c>
    </row>
    <row r="186" spans="1:15" ht="18.75" customHeight="1">
      <c r="A186" s="71">
        <v>44</v>
      </c>
      <c r="B186" s="76" t="s">
        <v>206</v>
      </c>
      <c r="C186" s="71">
        <v>1100</v>
      </c>
      <c r="D186" s="71" t="s">
        <v>201</v>
      </c>
      <c r="E186" s="71" t="s">
        <v>161</v>
      </c>
      <c r="F186" s="71" t="s">
        <v>145</v>
      </c>
      <c r="G186" s="60">
        <f t="shared" si="20"/>
        <v>97.12509712509714</v>
      </c>
      <c r="H186" s="9">
        <v>250</v>
      </c>
      <c r="I186" s="22" t="s">
        <v>133</v>
      </c>
      <c r="J186" s="116">
        <v>1100</v>
      </c>
      <c r="K186" s="121">
        <v>1</v>
      </c>
      <c r="L186" s="118">
        <v>1.5</v>
      </c>
      <c r="M186" s="122">
        <v>0.2</v>
      </c>
      <c r="N186" s="119">
        <f t="shared" si="18"/>
        <v>220</v>
      </c>
      <c r="O186" s="120">
        <f t="shared" si="19"/>
        <v>257.4</v>
      </c>
    </row>
    <row r="187" spans="1:15" ht="18.75" customHeight="1">
      <c r="A187" s="72">
        <v>45</v>
      </c>
      <c r="B187" s="70" t="s">
        <v>207</v>
      </c>
      <c r="C187" s="71">
        <v>1000</v>
      </c>
      <c r="D187" s="71" t="s">
        <v>201</v>
      </c>
      <c r="E187" s="71" t="s">
        <v>195</v>
      </c>
      <c r="F187" s="71" t="s">
        <v>145</v>
      </c>
      <c r="G187" s="60">
        <f t="shared" si="20"/>
        <v>97.34093067426402</v>
      </c>
      <c r="H187" s="9">
        <v>410</v>
      </c>
      <c r="I187" s="22" t="s">
        <v>133</v>
      </c>
      <c r="J187" s="116">
        <v>1000</v>
      </c>
      <c r="K187" s="117">
        <v>1.2</v>
      </c>
      <c r="L187" s="118">
        <v>1.35</v>
      </c>
      <c r="M187" s="117">
        <v>0.3</v>
      </c>
      <c r="N187" s="119">
        <f t="shared" si="18"/>
        <v>360</v>
      </c>
      <c r="O187" s="120">
        <f t="shared" si="19"/>
        <v>421.2</v>
      </c>
    </row>
    <row r="188" spans="1:15" ht="18.75" customHeight="1">
      <c r="A188" s="74">
        <v>46</v>
      </c>
      <c r="B188" s="75" t="s">
        <v>208</v>
      </c>
      <c r="C188" s="71">
        <v>425</v>
      </c>
      <c r="D188" s="71" t="s">
        <v>201</v>
      </c>
      <c r="E188" s="71" t="s">
        <v>161</v>
      </c>
      <c r="F188" s="71" t="s">
        <v>145</v>
      </c>
      <c r="G188" s="60">
        <f t="shared" si="20"/>
        <v>100.55304172951232</v>
      </c>
      <c r="H188" s="9">
        <v>90</v>
      </c>
      <c r="I188" s="22" t="s">
        <v>133</v>
      </c>
      <c r="J188" s="116">
        <v>425</v>
      </c>
      <c r="K188" s="117">
        <v>1.2</v>
      </c>
      <c r="L188" s="118">
        <v>1.5</v>
      </c>
      <c r="M188" s="117">
        <v>0.15</v>
      </c>
      <c r="N188" s="119">
        <f t="shared" si="18"/>
        <v>76.5</v>
      </c>
      <c r="O188" s="120">
        <f t="shared" si="19"/>
        <v>89.505</v>
      </c>
    </row>
    <row r="189" spans="1:15" ht="18.75" customHeight="1">
      <c r="A189" s="74">
        <v>47</v>
      </c>
      <c r="B189" s="75" t="s">
        <v>209</v>
      </c>
      <c r="C189" s="71">
        <v>900</v>
      </c>
      <c r="D189" s="71" t="s">
        <v>201</v>
      </c>
      <c r="E189" s="71" t="s">
        <v>195</v>
      </c>
      <c r="F189" s="71" t="s">
        <v>145</v>
      </c>
      <c r="G189" s="60">
        <f t="shared" si="20"/>
        <v>96.54954099398545</v>
      </c>
      <c r="H189" s="9">
        <v>305</v>
      </c>
      <c r="I189" s="22" t="s">
        <v>133</v>
      </c>
      <c r="J189" s="116">
        <v>900</v>
      </c>
      <c r="K189" s="117">
        <v>1.5</v>
      </c>
      <c r="L189" s="118">
        <v>2.1</v>
      </c>
      <c r="M189" s="117">
        <v>0.2</v>
      </c>
      <c r="N189" s="119">
        <f t="shared" si="18"/>
        <v>270</v>
      </c>
      <c r="O189" s="120">
        <f>N189*1.17</f>
        <v>315.9</v>
      </c>
    </row>
    <row r="190" spans="1:15" ht="18.75" customHeight="1">
      <c r="A190" s="74">
        <v>48</v>
      </c>
      <c r="B190" s="75" t="s">
        <v>210</v>
      </c>
      <c r="C190" s="71">
        <v>852</v>
      </c>
      <c r="D190" s="71" t="s">
        <v>201</v>
      </c>
      <c r="E190" s="71" t="s">
        <v>195</v>
      </c>
      <c r="F190" s="71" t="s">
        <v>145</v>
      </c>
      <c r="G190" s="60">
        <f t="shared" si="20"/>
        <v>95.17254009850616</v>
      </c>
      <c r="H190" s="9">
        <v>370</v>
      </c>
      <c r="I190" s="22" t="s">
        <v>133</v>
      </c>
      <c r="J190" s="116">
        <v>852</v>
      </c>
      <c r="K190" s="121">
        <v>1.95</v>
      </c>
      <c r="L190" s="118">
        <v>1.8</v>
      </c>
      <c r="M190" s="122">
        <v>0.2</v>
      </c>
      <c r="N190" s="119">
        <f t="shared" si="18"/>
        <v>332.28</v>
      </c>
      <c r="O190" s="120">
        <f t="shared" si="19"/>
        <v>388.76759999999996</v>
      </c>
    </row>
    <row r="191" spans="1:15" ht="18.75" customHeight="1">
      <c r="A191" s="74">
        <v>49</v>
      </c>
      <c r="B191" s="75" t="s">
        <v>211</v>
      </c>
      <c r="C191" s="71">
        <v>416</v>
      </c>
      <c r="D191" s="71" t="s">
        <v>201</v>
      </c>
      <c r="E191" s="71" t="s">
        <v>161</v>
      </c>
      <c r="F191" s="71" t="s">
        <v>145</v>
      </c>
      <c r="G191" s="73">
        <f>H191/112*100</f>
        <v>55.35714285714286</v>
      </c>
      <c r="H191" s="9">
        <v>62</v>
      </c>
      <c r="I191" s="22" t="s">
        <v>133</v>
      </c>
      <c r="J191" s="116">
        <v>416</v>
      </c>
      <c r="K191" s="121">
        <v>1.15</v>
      </c>
      <c r="L191" s="118">
        <v>1.5</v>
      </c>
      <c r="M191" s="122">
        <v>0.2</v>
      </c>
      <c r="N191" s="119">
        <f t="shared" si="18"/>
        <v>95.68</v>
      </c>
      <c r="O191" s="120">
        <f t="shared" si="19"/>
        <v>111.9456</v>
      </c>
    </row>
    <row r="192" spans="1:15" ht="18.75" customHeight="1">
      <c r="A192" s="77"/>
      <c r="B192" s="42" t="s">
        <v>4</v>
      </c>
      <c r="C192" s="78">
        <f>SUM(C171:C191)</f>
        <v>11025</v>
      </c>
      <c r="D192" s="78"/>
      <c r="E192" s="78"/>
      <c r="F192" s="78"/>
      <c r="G192" s="79"/>
      <c r="H192" s="80">
        <f>SUM(H171:H191)</f>
        <v>3645</v>
      </c>
      <c r="I192" s="22" t="s">
        <v>133</v>
      </c>
      <c r="J192" s="124">
        <f>SUM(J171:J191)</f>
        <v>11025</v>
      </c>
      <c r="K192" s="125"/>
      <c r="L192" s="125"/>
      <c r="M192" s="125"/>
      <c r="N192" s="126">
        <f>SUM(N171:N191)</f>
        <v>3237.9500000000003</v>
      </c>
      <c r="O192" s="126">
        <f>SUM(O171:O191)</f>
        <v>3788.4015</v>
      </c>
    </row>
    <row r="193" spans="1:9" ht="15.75" customHeight="1">
      <c r="A193" s="230" t="s">
        <v>212</v>
      </c>
      <c r="B193" s="230"/>
      <c r="C193" s="230"/>
      <c r="D193" s="230"/>
      <c r="E193" s="230"/>
      <c r="F193" s="230"/>
      <c r="G193" s="230"/>
      <c r="H193" s="230"/>
      <c r="I193" s="230"/>
    </row>
    <row r="194" spans="1:15" ht="31.5">
      <c r="A194" s="81">
        <v>50</v>
      </c>
      <c r="B194" s="108" t="s">
        <v>213</v>
      </c>
      <c r="C194" s="82">
        <v>950</v>
      </c>
      <c r="D194" s="83" t="s">
        <v>214</v>
      </c>
      <c r="E194" s="83" t="s">
        <v>215</v>
      </c>
      <c r="F194" s="84" t="s">
        <v>145</v>
      </c>
      <c r="G194" s="60">
        <f aca="true" t="shared" si="21" ref="G194:G213">H194/O194*100</f>
        <v>100</v>
      </c>
      <c r="H194" s="85">
        <v>170</v>
      </c>
      <c r="I194" s="22" t="s">
        <v>133</v>
      </c>
      <c r="J194" s="83">
        <v>950</v>
      </c>
      <c r="K194" s="83">
        <v>0.75</v>
      </c>
      <c r="L194" s="83">
        <v>1.25</v>
      </c>
      <c r="M194" s="84">
        <v>0.2</v>
      </c>
      <c r="N194" s="60">
        <f aca="true" t="shared" si="22" ref="N194:N213">J194*K194*M194</f>
        <v>142.5</v>
      </c>
      <c r="O194" s="86">
        <v>170</v>
      </c>
    </row>
    <row r="195" spans="1:15" ht="31.5">
      <c r="A195" s="81">
        <v>51</v>
      </c>
      <c r="B195" s="108" t="s">
        <v>216</v>
      </c>
      <c r="C195" s="82">
        <v>600</v>
      </c>
      <c r="D195" s="83" t="s">
        <v>214</v>
      </c>
      <c r="E195" s="83" t="s">
        <v>215</v>
      </c>
      <c r="F195" s="84" t="s">
        <v>145</v>
      </c>
      <c r="G195" s="60">
        <f t="shared" si="21"/>
        <v>100</v>
      </c>
      <c r="H195" s="85">
        <v>110</v>
      </c>
      <c r="I195" s="22" t="s">
        <v>133</v>
      </c>
      <c r="J195" s="83">
        <v>600</v>
      </c>
      <c r="K195" s="83">
        <v>0.85</v>
      </c>
      <c r="L195" s="83">
        <v>1.4</v>
      </c>
      <c r="M195" s="84">
        <v>0.2</v>
      </c>
      <c r="N195" s="60">
        <f t="shared" si="22"/>
        <v>102</v>
      </c>
      <c r="O195" s="86">
        <v>110</v>
      </c>
    </row>
    <row r="196" spans="1:15" ht="31.5">
      <c r="A196" s="81">
        <v>52</v>
      </c>
      <c r="B196" s="108" t="s">
        <v>217</v>
      </c>
      <c r="C196" s="82">
        <v>300</v>
      </c>
      <c r="D196" s="83" t="s">
        <v>214</v>
      </c>
      <c r="E196" s="83" t="s">
        <v>215</v>
      </c>
      <c r="F196" s="84" t="s">
        <v>145</v>
      </c>
      <c r="G196" s="60">
        <f t="shared" si="21"/>
        <v>100</v>
      </c>
      <c r="H196" s="85">
        <v>55</v>
      </c>
      <c r="I196" s="22" t="s">
        <v>133</v>
      </c>
      <c r="J196" s="83">
        <v>300</v>
      </c>
      <c r="K196" s="83">
        <v>0.75</v>
      </c>
      <c r="L196" s="83">
        <v>1.25</v>
      </c>
      <c r="M196" s="84">
        <v>0.2</v>
      </c>
      <c r="N196" s="60">
        <f t="shared" si="22"/>
        <v>45</v>
      </c>
      <c r="O196" s="86">
        <v>55</v>
      </c>
    </row>
    <row r="197" spans="1:15" ht="15.75">
      <c r="A197" s="81">
        <v>53</v>
      </c>
      <c r="B197" s="108" t="s">
        <v>218</v>
      </c>
      <c r="C197" s="82">
        <v>950</v>
      </c>
      <c r="D197" s="83" t="s">
        <v>214</v>
      </c>
      <c r="E197" s="83" t="s">
        <v>215</v>
      </c>
      <c r="F197" s="84" t="s">
        <v>145</v>
      </c>
      <c r="G197" s="60">
        <f t="shared" si="21"/>
        <v>95.96412556053812</v>
      </c>
      <c r="H197" s="85">
        <v>1070</v>
      </c>
      <c r="I197" s="22" t="s">
        <v>133</v>
      </c>
      <c r="J197" s="83">
        <v>950</v>
      </c>
      <c r="K197" s="83">
        <v>5</v>
      </c>
      <c r="L197" s="83">
        <v>1.65</v>
      </c>
      <c r="M197" s="84">
        <v>0.2</v>
      </c>
      <c r="N197" s="60">
        <f t="shared" si="22"/>
        <v>950</v>
      </c>
      <c r="O197" s="86">
        <v>1115</v>
      </c>
    </row>
    <row r="198" spans="1:15" ht="15.75">
      <c r="A198" s="81">
        <v>54</v>
      </c>
      <c r="B198" s="109" t="s">
        <v>219</v>
      </c>
      <c r="C198" s="86">
        <v>700</v>
      </c>
      <c r="D198" s="83" t="s">
        <v>214</v>
      </c>
      <c r="E198" s="83" t="s">
        <v>215</v>
      </c>
      <c r="F198" s="84" t="s">
        <v>145</v>
      </c>
      <c r="G198" s="60">
        <f t="shared" si="21"/>
        <v>100</v>
      </c>
      <c r="H198" s="85">
        <v>150</v>
      </c>
      <c r="I198" s="22" t="s">
        <v>133</v>
      </c>
      <c r="J198" s="127">
        <v>700</v>
      </c>
      <c r="K198" s="127">
        <v>0.9</v>
      </c>
      <c r="L198" s="127">
        <v>1.25</v>
      </c>
      <c r="M198" s="127">
        <v>0.2</v>
      </c>
      <c r="N198" s="60">
        <f t="shared" si="22"/>
        <v>126</v>
      </c>
      <c r="O198" s="86">
        <v>150</v>
      </c>
    </row>
    <row r="199" spans="1:15" ht="15.75">
      <c r="A199" s="81">
        <v>55</v>
      </c>
      <c r="B199" s="109" t="s">
        <v>220</v>
      </c>
      <c r="C199" s="86">
        <v>700</v>
      </c>
      <c r="D199" s="83" t="s">
        <v>214</v>
      </c>
      <c r="E199" s="83" t="s">
        <v>215</v>
      </c>
      <c r="F199" s="84" t="s">
        <v>145</v>
      </c>
      <c r="G199" s="60">
        <f t="shared" si="21"/>
        <v>100</v>
      </c>
      <c r="H199" s="85">
        <v>150</v>
      </c>
      <c r="I199" s="22" t="s">
        <v>133</v>
      </c>
      <c r="J199" s="127">
        <v>700</v>
      </c>
      <c r="K199" s="127">
        <v>0.9</v>
      </c>
      <c r="L199" s="127">
        <v>1.25</v>
      </c>
      <c r="M199" s="127">
        <v>0.2</v>
      </c>
      <c r="N199" s="60">
        <f t="shared" si="22"/>
        <v>126</v>
      </c>
      <c r="O199" s="86">
        <v>150</v>
      </c>
    </row>
    <row r="200" spans="1:15" ht="15.75">
      <c r="A200" s="81">
        <v>56</v>
      </c>
      <c r="B200" s="109" t="s">
        <v>221</v>
      </c>
      <c r="C200" s="86">
        <v>550</v>
      </c>
      <c r="D200" s="83" t="s">
        <v>214</v>
      </c>
      <c r="E200" s="83" t="s">
        <v>215</v>
      </c>
      <c r="F200" s="84" t="s">
        <v>145</v>
      </c>
      <c r="G200" s="60">
        <f t="shared" si="21"/>
        <v>100</v>
      </c>
      <c r="H200" s="85">
        <v>105</v>
      </c>
      <c r="I200" s="22" t="s">
        <v>133</v>
      </c>
      <c r="J200" s="127">
        <v>550</v>
      </c>
      <c r="K200" s="127">
        <v>0.8</v>
      </c>
      <c r="L200" s="127">
        <v>1.3</v>
      </c>
      <c r="M200" s="127">
        <v>0.2</v>
      </c>
      <c r="N200" s="60">
        <f t="shared" si="22"/>
        <v>88</v>
      </c>
      <c r="O200" s="86">
        <v>105</v>
      </c>
    </row>
    <row r="201" spans="1:15" ht="31.5">
      <c r="A201" s="81">
        <v>57</v>
      </c>
      <c r="B201" s="109" t="s">
        <v>222</v>
      </c>
      <c r="C201" s="86">
        <v>880</v>
      </c>
      <c r="D201" s="83" t="s">
        <v>214</v>
      </c>
      <c r="E201" s="83" t="s">
        <v>215</v>
      </c>
      <c r="F201" s="84" t="s">
        <v>145</v>
      </c>
      <c r="G201" s="60">
        <f t="shared" si="21"/>
        <v>100</v>
      </c>
      <c r="H201" s="85">
        <v>180</v>
      </c>
      <c r="I201" s="22" t="s">
        <v>133</v>
      </c>
      <c r="J201" s="127">
        <v>880</v>
      </c>
      <c r="K201" s="127">
        <v>0.75</v>
      </c>
      <c r="L201" s="127">
        <v>1.25</v>
      </c>
      <c r="M201" s="127">
        <v>0.2</v>
      </c>
      <c r="N201" s="60">
        <f t="shared" si="22"/>
        <v>132</v>
      </c>
      <c r="O201" s="86">
        <v>180</v>
      </c>
    </row>
    <row r="202" spans="1:15" ht="15.75">
      <c r="A202" s="81">
        <v>58</v>
      </c>
      <c r="B202" s="109" t="s">
        <v>223</v>
      </c>
      <c r="C202" s="82">
        <v>980</v>
      </c>
      <c r="D202" s="83" t="s">
        <v>214</v>
      </c>
      <c r="E202" s="83" t="s">
        <v>215</v>
      </c>
      <c r="F202" s="84" t="s">
        <v>145</v>
      </c>
      <c r="G202" s="60">
        <f t="shared" si="21"/>
        <v>100</v>
      </c>
      <c r="H202" s="85">
        <v>55</v>
      </c>
      <c r="I202" s="22" t="s">
        <v>133</v>
      </c>
      <c r="J202" s="83">
        <v>980</v>
      </c>
      <c r="K202" s="83">
        <v>0.75</v>
      </c>
      <c r="L202" s="83">
        <v>1.25</v>
      </c>
      <c r="M202" s="84">
        <v>0.2</v>
      </c>
      <c r="N202" s="60">
        <f t="shared" si="22"/>
        <v>147</v>
      </c>
      <c r="O202" s="86">
        <v>55</v>
      </c>
    </row>
    <row r="203" spans="1:15" ht="31.5">
      <c r="A203" s="81">
        <v>59</v>
      </c>
      <c r="B203" s="109" t="s">
        <v>224</v>
      </c>
      <c r="C203" s="86">
        <v>1000</v>
      </c>
      <c r="D203" s="83" t="s">
        <v>214</v>
      </c>
      <c r="E203" s="83" t="s">
        <v>215</v>
      </c>
      <c r="F203" s="84" t="s">
        <v>145</v>
      </c>
      <c r="G203" s="60">
        <f t="shared" si="21"/>
        <v>100</v>
      </c>
      <c r="H203" s="85">
        <v>180</v>
      </c>
      <c r="I203" s="22" t="s">
        <v>133</v>
      </c>
      <c r="J203" s="127">
        <v>1000</v>
      </c>
      <c r="K203" s="127">
        <v>0.75</v>
      </c>
      <c r="L203" s="127">
        <v>1.25</v>
      </c>
      <c r="M203" s="127">
        <v>0.2</v>
      </c>
      <c r="N203" s="60">
        <f t="shared" si="22"/>
        <v>150</v>
      </c>
      <c r="O203" s="86">
        <v>180</v>
      </c>
    </row>
    <row r="204" spans="1:15" ht="31.5">
      <c r="A204" s="81">
        <v>60</v>
      </c>
      <c r="B204" s="109" t="s">
        <v>225</v>
      </c>
      <c r="C204" s="86">
        <v>700</v>
      </c>
      <c r="D204" s="83" t="s">
        <v>214</v>
      </c>
      <c r="E204" s="83" t="s">
        <v>215</v>
      </c>
      <c r="F204" s="84" t="s">
        <v>145</v>
      </c>
      <c r="G204" s="60">
        <f t="shared" si="21"/>
        <v>98.4</v>
      </c>
      <c r="H204" s="85">
        <v>246</v>
      </c>
      <c r="I204" s="22" t="s">
        <v>133</v>
      </c>
      <c r="J204" s="127">
        <v>700</v>
      </c>
      <c r="K204" s="127">
        <v>1.2</v>
      </c>
      <c r="L204" s="127">
        <v>1.5</v>
      </c>
      <c r="M204" s="127">
        <v>0.25</v>
      </c>
      <c r="N204" s="60">
        <f t="shared" si="22"/>
        <v>210</v>
      </c>
      <c r="O204" s="86">
        <v>250</v>
      </c>
    </row>
    <row r="205" spans="1:15" ht="31.5">
      <c r="A205" s="81">
        <v>61</v>
      </c>
      <c r="B205" s="109" t="s">
        <v>226</v>
      </c>
      <c r="C205" s="86">
        <v>800</v>
      </c>
      <c r="D205" s="83" t="s">
        <v>214</v>
      </c>
      <c r="E205" s="83" t="s">
        <v>215</v>
      </c>
      <c r="F205" s="84" t="s">
        <v>145</v>
      </c>
      <c r="G205" s="60">
        <f t="shared" si="21"/>
        <v>94.73684210526315</v>
      </c>
      <c r="H205" s="85">
        <v>180</v>
      </c>
      <c r="I205" s="22" t="s">
        <v>133</v>
      </c>
      <c r="J205" s="127">
        <v>800</v>
      </c>
      <c r="K205" s="127">
        <v>1</v>
      </c>
      <c r="L205" s="127">
        <v>2.3</v>
      </c>
      <c r="M205" s="127">
        <v>0.2</v>
      </c>
      <c r="N205" s="60">
        <f t="shared" si="22"/>
        <v>160</v>
      </c>
      <c r="O205" s="86">
        <v>190</v>
      </c>
    </row>
    <row r="206" spans="1:15" ht="31.5">
      <c r="A206" s="81">
        <v>62</v>
      </c>
      <c r="B206" s="109" t="s">
        <v>227</v>
      </c>
      <c r="C206" s="86">
        <v>1400</v>
      </c>
      <c r="D206" s="83" t="s">
        <v>214</v>
      </c>
      <c r="E206" s="83" t="s">
        <v>215</v>
      </c>
      <c r="F206" s="84" t="s">
        <v>145</v>
      </c>
      <c r="G206" s="60">
        <f t="shared" si="21"/>
        <v>98.0392156862745</v>
      </c>
      <c r="H206" s="85">
        <v>1000</v>
      </c>
      <c r="I206" s="22" t="s">
        <v>133</v>
      </c>
      <c r="J206" s="127">
        <v>1400</v>
      </c>
      <c r="K206" s="127">
        <v>2.1</v>
      </c>
      <c r="L206" s="127">
        <v>3</v>
      </c>
      <c r="M206" s="127">
        <v>0.3</v>
      </c>
      <c r="N206" s="60">
        <f t="shared" si="22"/>
        <v>882</v>
      </c>
      <c r="O206" s="86">
        <v>1020</v>
      </c>
    </row>
    <row r="207" spans="1:15" ht="31.5">
      <c r="A207" s="81">
        <v>63</v>
      </c>
      <c r="B207" s="108" t="s">
        <v>228</v>
      </c>
      <c r="C207" s="82">
        <v>252</v>
      </c>
      <c r="D207" s="83" t="s">
        <v>214</v>
      </c>
      <c r="E207" s="83" t="s">
        <v>215</v>
      </c>
      <c r="F207" s="84" t="s">
        <v>145</v>
      </c>
      <c r="G207" s="60">
        <f t="shared" si="21"/>
        <v>100</v>
      </c>
      <c r="H207" s="85">
        <v>59</v>
      </c>
      <c r="I207" s="22" t="s">
        <v>133</v>
      </c>
      <c r="J207" s="83">
        <v>252</v>
      </c>
      <c r="K207" s="83">
        <v>1</v>
      </c>
      <c r="L207" s="83">
        <v>1.6</v>
      </c>
      <c r="M207" s="84">
        <v>0.2</v>
      </c>
      <c r="N207" s="60">
        <f t="shared" si="22"/>
        <v>50.400000000000006</v>
      </c>
      <c r="O207" s="86">
        <v>59</v>
      </c>
    </row>
    <row r="208" spans="1:15" ht="21.75" customHeight="1">
      <c r="A208" s="81">
        <v>64</v>
      </c>
      <c r="B208" s="108" t="s">
        <v>229</v>
      </c>
      <c r="C208" s="82">
        <v>400</v>
      </c>
      <c r="D208" s="83" t="s">
        <v>214</v>
      </c>
      <c r="E208" s="83" t="s">
        <v>215</v>
      </c>
      <c r="F208" s="84" t="s">
        <v>145</v>
      </c>
      <c r="G208" s="60">
        <f t="shared" si="21"/>
        <v>101.81818181818181</v>
      </c>
      <c r="H208" s="85">
        <v>280</v>
      </c>
      <c r="I208" s="22" t="s">
        <v>133</v>
      </c>
      <c r="J208" s="83">
        <v>400</v>
      </c>
      <c r="K208" s="83">
        <v>2.9</v>
      </c>
      <c r="L208" s="83">
        <v>1.6</v>
      </c>
      <c r="M208" s="84">
        <v>0.2</v>
      </c>
      <c r="N208" s="60">
        <f t="shared" si="22"/>
        <v>232</v>
      </c>
      <c r="O208" s="86">
        <v>275</v>
      </c>
    </row>
    <row r="209" spans="1:15" ht="31.5">
      <c r="A209" s="81">
        <v>65</v>
      </c>
      <c r="B209" s="109" t="s">
        <v>230</v>
      </c>
      <c r="C209" s="86">
        <v>500</v>
      </c>
      <c r="D209" s="83" t="s">
        <v>214</v>
      </c>
      <c r="E209" s="83" t="s">
        <v>215</v>
      </c>
      <c r="F209" s="84" t="s">
        <v>145</v>
      </c>
      <c r="G209" s="60">
        <f t="shared" si="21"/>
        <v>100</v>
      </c>
      <c r="H209" s="85">
        <v>55</v>
      </c>
      <c r="I209" s="16" t="s">
        <v>133</v>
      </c>
      <c r="J209" s="127">
        <v>500</v>
      </c>
      <c r="K209" s="83">
        <v>0.75</v>
      </c>
      <c r="L209" s="83">
        <v>1.25</v>
      </c>
      <c r="M209" s="84">
        <v>0.2</v>
      </c>
      <c r="N209" s="60">
        <f t="shared" si="22"/>
        <v>75</v>
      </c>
      <c r="O209" s="86">
        <v>55</v>
      </c>
    </row>
    <row r="210" spans="1:15" ht="31.5">
      <c r="A210" s="81">
        <v>66</v>
      </c>
      <c r="B210" s="108" t="s">
        <v>231</v>
      </c>
      <c r="C210" s="82">
        <v>225</v>
      </c>
      <c r="D210" s="83" t="s">
        <v>214</v>
      </c>
      <c r="E210" s="83" t="s">
        <v>215</v>
      </c>
      <c r="F210" s="84" t="s">
        <v>145</v>
      </c>
      <c r="G210" s="60">
        <f t="shared" si="21"/>
        <v>109.09090909090908</v>
      </c>
      <c r="H210" s="85">
        <v>60</v>
      </c>
      <c r="I210" s="16" t="s">
        <v>133</v>
      </c>
      <c r="J210" s="83">
        <v>225</v>
      </c>
      <c r="K210" s="83">
        <v>0.75</v>
      </c>
      <c r="L210" s="83">
        <v>1.25</v>
      </c>
      <c r="M210" s="84">
        <v>0.2</v>
      </c>
      <c r="N210" s="60">
        <f t="shared" si="22"/>
        <v>33.75</v>
      </c>
      <c r="O210" s="86">
        <v>55</v>
      </c>
    </row>
    <row r="211" spans="1:15" ht="31.5">
      <c r="A211" s="81">
        <v>67</v>
      </c>
      <c r="B211" s="108" t="s">
        <v>232</v>
      </c>
      <c r="C211" s="82">
        <v>1100</v>
      </c>
      <c r="D211" s="83" t="s">
        <v>214</v>
      </c>
      <c r="E211" s="83" t="s">
        <v>215</v>
      </c>
      <c r="F211" s="84" t="s">
        <v>145</v>
      </c>
      <c r="G211" s="60">
        <f t="shared" si="21"/>
        <v>100</v>
      </c>
      <c r="H211" s="85">
        <v>195</v>
      </c>
      <c r="I211" s="16" t="s">
        <v>133</v>
      </c>
      <c r="J211" s="127">
        <v>1100</v>
      </c>
      <c r="K211" s="127">
        <v>1</v>
      </c>
      <c r="L211" s="127">
        <v>2.3</v>
      </c>
      <c r="M211" s="127">
        <v>0.2</v>
      </c>
      <c r="N211" s="60">
        <f t="shared" si="22"/>
        <v>220</v>
      </c>
      <c r="O211" s="86">
        <v>195</v>
      </c>
    </row>
    <row r="212" spans="1:15" ht="31.5">
      <c r="A212" s="81">
        <v>68</v>
      </c>
      <c r="B212" s="108" t="s">
        <v>233</v>
      </c>
      <c r="C212" s="82">
        <v>960</v>
      </c>
      <c r="D212" s="83" t="s">
        <v>214</v>
      </c>
      <c r="E212" s="83" t="s">
        <v>215</v>
      </c>
      <c r="F212" s="84" t="s">
        <v>145</v>
      </c>
      <c r="G212" s="60">
        <f t="shared" si="21"/>
        <v>100</v>
      </c>
      <c r="H212" s="85">
        <v>170</v>
      </c>
      <c r="I212" s="16" t="s">
        <v>133</v>
      </c>
      <c r="J212" s="127">
        <v>150</v>
      </c>
      <c r="K212" s="127">
        <v>0.75</v>
      </c>
      <c r="L212" s="127">
        <v>1.25</v>
      </c>
      <c r="M212" s="127">
        <v>0.2</v>
      </c>
      <c r="N212" s="60">
        <f t="shared" si="22"/>
        <v>22.5</v>
      </c>
      <c r="O212" s="86">
        <v>170</v>
      </c>
    </row>
    <row r="213" spans="1:15" ht="15.75">
      <c r="A213" s="81">
        <v>69</v>
      </c>
      <c r="B213" s="108" t="s">
        <v>234</v>
      </c>
      <c r="C213" s="82">
        <v>150</v>
      </c>
      <c r="D213" s="83" t="s">
        <v>214</v>
      </c>
      <c r="E213" s="83" t="s">
        <v>215</v>
      </c>
      <c r="F213" s="84" t="s">
        <v>145</v>
      </c>
      <c r="G213" s="60">
        <f t="shared" si="21"/>
        <v>100</v>
      </c>
      <c r="H213" s="85">
        <v>25</v>
      </c>
      <c r="I213" s="16" t="s">
        <v>133</v>
      </c>
      <c r="J213" s="83">
        <v>70</v>
      </c>
      <c r="K213" s="83">
        <v>1</v>
      </c>
      <c r="L213" s="83">
        <v>1.4</v>
      </c>
      <c r="M213" s="84">
        <v>0.2</v>
      </c>
      <c r="N213" s="60">
        <f t="shared" si="22"/>
        <v>14</v>
      </c>
      <c r="O213" s="86">
        <v>25</v>
      </c>
    </row>
    <row r="214" spans="1:15" ht="31.5">
      <c r="A214" s="81">
        <v>70</v>
      </c>
      <c r="B214" s="108" t="s">
        <v>288</v>
      </c>
      <c r="C214" s="82">
        <v>70</v>
      </c>
      <c r="D214" s="83" t="s">
        <v>214</v>
      </c>
      <c r="E214" s="83" t="s">
        <v>215</v>
      </c>
      <c r="F214" s="84" t="s">
        <v>145</v>
      </c>
      <c r="G214" s="60">
        <f>H214/O213*100</f>
        <v>72</v>
      </c>
      <c r="H214" s="85">
        <v>18</v>
      </c>
      <c r="I214" s="16" t="s">
        <v>133</v>
      </c>
      <c r="J214" s="128">
        <f>SUM(J213:J213)</f>
        <v>70</v>
      </c>
      <c r="K214" s="130" t="s">
        <v>161</v>
      </c>
      <c r="L214" s="130" t="s">
        <v>161</v>
      </c>
      <c r="M214" s="130" t="s">
        <v>161</v>
      </c>
      <c r="N214" s="60"/>
      <c r="O214" s="129"/>
    </row>
    <row r="215" spans="1:15" ht="15.75">
      <c r="A215" s="87"/>
      <c r="B215" s="42" t="s">
        <v>4</v>
      </c>
      <c r="C215" s="107">
        <f>SUM(C194:C214)</f>
        <v>14167</v>
      </c>
      <c r="D215" s="88"/>
      <c r="E215" s="88"/>
      <c r="F215" s="89"/>
      <c r="G215" s="90"/>
      <c r="H215" s="91">
        <f>SUM(H194:H214)</f>
        <v>4513</v>
      </c>
      <c r="I215" s="92"/>
      <c r="J215" s="128"/>
      <c r="K215" s="130"/>
      <c r="L215" s="130"/>
      <c r="M215" s="130"/>
      <c r="N215" s="60"/>
      <c r="O215" s="129"/>
    </row>
    <row r="216" spans="1:15" ht="15.75" customHeight="1">
      <c r="A216" s="230" t="s">
        <v>235</v>
      </c>
      <c r="B216" s="230"/>
      <c r="C216" s="230"/>
      <c r="D216" s="230"/>
      <c r="E216" s="230"/>
      <c r="F216" s="230"/>
      <c r="G216" s="230"/>
      <c r="H216" s="230"/>
      <c r="I216" s="230"/>
      <c r="J216" s="128"/>
      <c r="K216" s="130"/>
      <c r="L216" s="130"/>
      <c r="M216" s="130"/>
      <c r="N216" s="90"/>
      <c r="O216" s="90"/>
    </row>
    <row r="217" spans="1:22" ht="31.5">
      <c r="A217" s="16">
        <v>71</v>
      </c>
      <c r="B217" s="93" t="s">
        <v>236</v>
      </c>
      <c r="C217" s="94">
        <v>480</v>
      </c>
      <c r="D217" s="95">
        <v>43533</v>
      </c>
      <c r="E217" s="95" t="s">
        <v>237</v>
      </c>
      <c r="F217" s="95" t="s">
        <v>286</v>
      </c>
      <c r="G217" s="60">
        <f aca="true" t="shared" si="23" ref="G217:G255">H217/S217*100</f>
        <v>99.60476827946707</v>
      </c>
      <c r="H217" s="96">
        <v>100</v>
      </c>
      <c r="I217" s="22" t="s">
        <v>133</v>
      </c>
      <c r="J217" s="131">
        <v>480</v>
      </c>
      <c r="K217" s="131">
        <v>0.9</v>
      </c>
      <c r="L217" s="131">
        <v>1.2</v>
      </c>
      <c r="M217" s="131">
        <v>0.2</v>
      </c>
      <c r="N217" s="94">
        <v>86.4</v>
      </c>
      <c r="O217" s="94">
        <v>100.3968</v>
      </c>
      <c r="P217" s="157" t="s">
        <v>282</v>
      </c>
      <c r="S217" s="161">
        <v>100.3968</v>
      </c>
      <c r="U217" s="160">
        <v>90</v>
      </c>
      <c r="V217" s="160" t="s">
        <v>289</v>
      </c>
    </row>
    <row r="218" spans="1:22" ht="31.5">
      <c r="A218" s="16">
        <v>72</v>
      </c>
      <c r="B218" s="93" t="s">
        <v>238</v>
      </c>
      <c r="C218" s="94">
        <v>290</v>
      </c>
      <c r="D218" s="97" t="s">
        <v>161</v>
      </c>
      <c r="E218" s="95" t="s">
        <v>239</v>
      </c>
      <c r="F218" s="95" t="s">
        <v>286</v>
      </c>
      <c r="G218" s="60">
        <f t="shared" si="23"/>
        <v>99.88723366371892</v>
      </c>
      <c r="H218" s="158">
        <v>50.49</v>
      </c>
      <c r="I218" s="22" t="s">
        <v>133</v>
      </c>
      <c r="J218" s="131">
        <v>290</v>
      </c>
      <c r="K218" s="131">
        <v>0.75</v>
      </c>
      <c r="L218" s="131">
        <v>1.2</v>
      </c>
      <c r="M218" s="131">
        <v>0.2</v>
      </c>
      <c r="N218" s="94">
        <v>43.5</v>
      </c>
      <c r="O218" s="94">
        <v>50.547</v>
      </c>
      <c r="P218" s="157" t="s">
        <v>158</v>
      </c>
      <c r="S218" s="161">
        <v>50.547</v>
      </c>
      <c r="U218" s="160">
        <v>50</v>
      </c>
      <c r="V218" s="160" t="s">
        <v>289</v>
      </c>
    </row>
    <row r="219" spans="1:22" ht="31.5">
      <c r="A219" s="16">
        <v>73</v>
      </c>
      <c r="B219" s="93" t="s">
        <v>240</v>
      </c>
      <c r="C219" s="94">
        <v>700</v>
      </c>
      <c r="D219" s="95">
        <v>43533</v>
      </c>
      <c r="E219" s="95" t="s">
        <v>237</v>
      </c>
      <c r="F219" s="95" t="s">
        <v>286</v>
      </c>
      <c r="G219" s="60">
        <f t="shared" si="23"/>
        <v>99.03559817501299</v>
      </c>
      <c r="H219" s="96">
        <v>145</v>
      </c>
      <c r="I219" s="22" t="s">
        <v>133</v>
      </c>
      <c r="J219" s="131">
        <v>700</v>
      </c>
      <c r="K219" s="131">
        <v>0.9</v>
      </c>
      <c r="L219" s="131">
        <v>1.2</v>
      </c>
      <c r="M219" s="131">
        <v>0.2</v>
      </c>
      <c r="N219" s="94">
        <v>126</v>
      </c>
      <c r="O219" s="94">
        <v>146.41199999999998</v>
      </c>
      <c r="P219" s="157" t="s">
        <v>282</v>
      </c>
      <c r="S219" s="161">
        <v>146.41199999999998</v>
      </c>
      <c r="U219" s="160">
        <v>130</v>
      </c>
      <c r="V219" s="160" t="s">
        <v>289</v>
      </c>
    </row>
    <row r="220" spans="1:22" ht="31.5">
      <c r="A220" s="16">
        <v>74</v>
      </c>
      <c r="B220" s="93" t="s">
        <v>241</v>
      </c>
      <c r="C220" s="94">
        <v>420</v>
      </c>
      <c r="D220" s="95">
        <v>43533</v>
      </c>
      <c r="E220" s="95" t="s">
        <v>237</v>
      </c>
      <c r="F220" s="95" t="s">
        <v>286</v>
      </c>
      <c r="G220" s="60">
        <f t="shared" si="23"/>
        <v>90.62939355538323</v>
      </c>
      <c r="H220" s="96">
        <v>115</v>
      </c>
      <c r="I220" s="22" t="s">
        <v>133</v>
      </c>
      <c r="J220" s="131">
        <v>420</v>
      </c>
      <c r="K220" s="131">
        <v>1.3</v>
      </c>
      <c r="L220" s="131">
        <v>1.5</v>
      </c>
      <c r="M220" s="131">
        <v>0.2</v>
      </c>
      <c r="N220" s="94">
        <v>109.2</v>
      </c>
      <c r="O220" s="94">
        <v>126.8904</v>
      </c>
      <c r="P220" s="157" t="s">
        <v>282</v>
      </c>
      <c r="S220" s="161">
        <v>126.8904</v>
      </c>
      <c r="U220" s="160">
        <v>115</v>
      </c>
      <c r="V220" s="160" t="s">
        <v>289</v>
      </c>
    </row>
    <row r="221" spans="1:22" ht="47.25" customHeight="1">
      <c r="A221" s="16">
        <v>75</v>
      </c>
      <c r="B221" s="93" t="s">
        <v>242</v>
      </c>
      <c r="C221" s="94">
        <v>500</v>
      </c>
      <c r="D221" s="95">
        <v>43533</v>
      </c>
      <c r="E221" s="95" t="s">
        <v>237</v>
      </c>
      <c r="F221" s="95" t="s">
        <v>286</v>
      </c>
      <c r="G221" s="60">
        <f t="shared" si="23"/>
        <v>105.18263530311722</v>
      </c>
      <c r="H221" s="96">
        <v>110</v>
      </c>
      <c r="I221" s="22" t="s">
        <v>133</v>
      </c>
      <c r="J221" s="131">
        <v>500</v>
      </c>
      <c r="K221" s="131">
        <v>0.9</v>
      </c>
      <c r="L221" s="131">
        <v>1.2</v>
      </c>
      <c r="M221" s="131">
        <v>0.2</v>
      </c>
      <c r="N221" s="94">
        <v>90</v>
      </c>
      <c r="O221" s="94">
        <v>104.58</v>
      </c>
      <c r="P221" s="157" t="s">
        <v>282</v>
      </c>
      <c r="S221" s="161">
        <v>104.58</v>
      </c>
      <c r="U221" s="160">
        <v>90</v>
      </c>
      <c r="V221" s="160" t="s">
        <v>289</v>
      </c>
    </row>
    <row r="222" spans="1:22" ht="31.5">
      <c r="A222" s="16">
        <v>76</v>
      </c>
      <c r="B222" s="93" t="s">
        <v>243</v>
      </c>
      <c r="C222" s="94">
        <v>150</v>
      </c>
      <c r="D222" s="97" t="s">
        <v>161</v>
      </c>
      <c r="E222" s="95" t="s">
        <v>147</v>
      </c>
      <c r="F222" s="95" t="s">
        <v>287</v>
      </c>
      <c r="G222" s="60">
        <f t="shared" si="23"/>
        <v>100.40160642570282</v>
      </c>
      <c r="H222" s="96">
        <v>35</v>
      </c>
      <c r="I222" s="22" t="s">
        <v>133</v>
      </c>
      <c r="J222" s="131">
        <v>150</v>
      </c>
      <c r="K222" s="131">
        <v>1</v>
      </c>
      <c r="L222" s="131">
        <v>1.2</v>
      </c>
      <c r="M222" s="131">
        <v>0.2</v>
      </c>
      <c r="N222" s="94">
        <v>30</v>
      </c>
      <c r="O222" s="94">
        <v>34.86</v>
      </c>
      <c r="P222" s="157" t="s">
        <v>283</v>
      </c>
      <c r="S222" s="161">
        <v>34.86</v>
      </c>
      <c r="U222" s="160">
        <v>30</v>
      </c>
      <c r="V222" s="160"/>
    </row>
    <row r="223" spans="1:22" ht="31.5">
      <c r="A223" s="16">
        <v>77</v>
      </c>
      <c r="B223" s="93" t="s">
        <v>244</v>
      </c>
      <c r="C223" s="94">
        <v>430</v>
      </c>
      <c r="D223" s="97" t="s">
        <v>161</v>
      </c>
      <c r="E223" s="95" t="s">
        <v>239</v>
      </c>
      <c r="F223" s="95" t="s">
        <v>286</v>
      </c>
      <c r="G223" s="60">
        <f t="shared" si="23"/>
        <v>100.06804627146462</v>
      </c>
      <c r="H223" s="96">
        <v>100</v>
      </c>
      <c r="I223" s="22" t="s">
        <v>133</v>
      </c>
      <c r="J223" s="131">
        <v>430</v>
      </c>
      <c r="K223" s="131">
        <v>1</v>
      </c>
      <c r="L223" s="131">
        <v>1.5</v>
      </c>
      <c r="M223" s="131">
        <v>0.2</v>
      </c>
      <c r="N223" s="94">
        <v>86</v>
      </c>
      <c r="O223" s="94">
        <v>99.93199999999999</v>
      </c>
      <c r="P223" s="157" t="s">
        <v>283</v>
      </c>
      <c r="S223" s="161">
        <v>99.93199999999999</v>
      </c>
      <c r="U223" s="160">
        <v>65</v>
      </c>
      <c r="V223" s="160" t="s">
        <v>289</v>
      </c>
    </row>
    <row r="224" spans="1:22" ht="31.5">
      <c r="A224" s="16">
        <v>78</v>
      </c>
      <c r="B224" s="93" t="s">
        <v>245</v>
      </c>
      <c r="C224" s="94">
        <v>1500</v>
      </c>
      <c r="D224" s="95">
        <v>43533</v>
      </c>
      <c r="E224" s="95" t="s">
        <v>237</v>
      </c>
      <c r="F224" s="95" t="s">
        <v>286</v>
      </c>
      <c r="G224" s="60">
        <f t="shared" si="23"/>
        <v>99.44540065021994</v>
      </c>
      <c r="H224" s="96">
        <v>312</v>
      </c>
      <c r="I224" s="22" t="s">
        <v>133</v>
      </c>
      <c r="J224" s="131">
        <v>1500</v>
      </c>
      <c r="K224" s="131">
        <v>0.9</v>
      </c>
      <c r="L224" s="131">
        <v>1.2</v>
      </c>
      <c r="M224" s="131">
        <v>0.2</v>
      </c>
      <c r="N224" s="94">
        <v>270</v>
      </c>
      <c r="O224" s="94">
        <v>313.73999999999995</v>
      </c>
      <c r="P224" s="157" t="s">
        <v>282</v>
      </c>
      <c r="S224" s="161">
        <v>313.73999999999995</v>
      </c>
      <c r="U224" s="160">
        <v>300</v>
      </c>
      <c r="V224" s="160" t="s">
        <v>289</v>
      </c>
    </row>
    <row r="225" spans="1:22" ht="47.25">
      <c r="A225" s="16">
        <v>79</v>
      </c>
      <c r="B225" s="93" t="s">
        <v>246</v>
      </c>
      <c r="C225" s="94">
        <v>500</v>
      </c>
      <c r="D225" s="95">
        <v>43533</v>
      </c>
      <c r="E225" s="95" t="s">
        <v>237</v>
      </c>
      <c r="F225" s="95" t="s">
        <v>286</v>
      </c>
      <c r="G225" s="60">
        <f t="shared" si="23"/>
        <v>95.62057754828841</v>
      </c>
      <c r="H225" s="96">
        <v>75</v>
      </c>
      <c r="I225" s="22" t="s">
        <v>133</v>
      </c>
      <c r="J225" s="131">
        <v>500</v>
      </c>
      <c r="K225" s="131">
        <v>0.9</v>
      </c>
      <c r="L225" s="131">
        <v>1.2</v>
      </c>
      <c r="M225" s="131">
        <v>0.15</v>
      </c>
      <c r="N225" s="94">
        <v>67.5</v>
      </c>
      <c r="O225" s="94">
        <v>78.43499999999999</v>
      </c>
      <c r="P225" s="157" t="s">
        <v>282</v>
      </c>
      <c r="S225" s="161">
        <v>78.43499999999999</v>
      </c>
      <c r="U225" s="160">
        <v>65</v>
      </c>
      <c r="V225" s="160" t="s">
        <v>289</v>
      </c>
    </row>
    <row r="226" spans="1:22" ht="54.75" customHeight="1">
      <c r="A226" s="16">
        <v>80</v>
      </c>
      <c r="B226" s="93" t="s">
        <v>291</v>
      </c>
      <c r="C226" s="94">
        <v>300</v>
      </c>
      <c r="D226" s="97" t="s">
        <v>161</v>
      </c>
      <c r="E226" s="95" t="s">
        <v>239</v>
      </c>
      <c r="F226" s="95" t="s">
        <v>286</v>
      </c>
      <c r="G226" s="60">
        <f t="shared" si="23"/>
        <v>95.6205775482884</v>
      </c>
      <c r="H226" s="96">
        <v>45</v>
      </c>
      <c r="I226" s="22" t="s">
        <v>133</v>
      </c>
      <c r="J226" s="131">
        <v>300</v>
      </c>
      <c r="K226" s="131">
        <v>0.9</v>
      </c>
      <c r="L226" s="131">
        <v>1.2</v>
      </c>
      <c r="M226" s="131">
        <v>0.15</v>
      </c>
      <c r="N226" s="94">
        <v>40.5</v>
      </c>
      <c r="O226" s="94">
        <v>47.061</v>
      </c>
      <c r="P226" s="157" t="s">
        <v>283</v>
      </c>
      <c r="S226" s="161">
        <v>47.061</v>
      </c>
      <c r="U226" s="160">
        <v>45</v>
      </c>
      <c r="V226" s="160" t="s">
        <v>289</v>
      </c>
    </row>
    <row r="227" spans="1:22" ht="31.5" customHeight="1">
      <c r="A227" s="201">
        <v>81</v>
      </c>
      <c r="B227" s="202" t="s">
        <v>247</v>
      </c>
      <c r="C227" s="94">
        <v>305</v>
      </c>
      <c r="D227" s="97" t="s">
        <v>161</v>
      </c>
      <c r="E227" s="95" t="s">
        <v>239</v>
      </c>
      <c r="F227" s="95" t="s">
        <v>286</v>
      </c>
      <c r="G227" s="60">
        <f t="shared" si="23"/>
        <v>94.0530270966771</v>
      </c>
      <c r="H227" s="96">
        <v>60</v>
      </c>
      <c r="I227" s="22" t="s">
        <v>133</v>
      </c>
      <c r="J227" s="131">
        <v>305</v>
      </c>
      <c r="K227" s="131">
        <v>0.9</v>
      </c>
      <c r="L227" s="131">
        <v>1.2</v>
      </c>
      <c r="M227" s="131">
        <v>0.2</v>
      </c>
      <c r="N227" s="94">
        <v>54.900000000000006</v>
      </c>
      <c r="O227" s="94">
        <v>63.793800000000005</v>
      </c>
      <c r="P227" s="157" t="s">
        <v>283</v>
      </c>
      <c r="S227" s="161">
        <v>63.793800000000005</v>
      </c>
      <c r="U227" s="160">
        <v>60</v>
      </c>
      <c r="V227" s="160" t="s">
        <v>289</v>
      </c>
    </row>
    <row r="228" spans="1:22" ht="30">
      <c r="A228" s="201"/>
      <c r="B228" s="203"/>
      <c r="C228" s="94">
        <v>300</v>
      </c>
      <c r="D228" s="97" t="s">
        <v>161</v>
      </c>
      <c r="E228" s="95" t="s">
        <v>239</v>
      </c>
      <c r="F228" s="95" t="s">
        <v>286</v>
      </c>
      <c r="G228" s="60">
        <f t="shared" si="23"/>
        <v>95.6205775482884</v>
      </c>
      <c r="H228" s="96">
        <v>60</v>
      </c>
      <c r="I228" s="22" t="s">
        <v>133</v>
      </c>
      <c r="J228" s="131">
        <v>300</v>
      </c>
      <c r="K228" s="131">
        <v>0.9</v>
      </c>
      <c r="L228" s="131">
        <v>1.2</v>
      </c>
      <c r="M228" s="131">
        <v>0.2</v>
      </c>
      <c r="N228" s="94">
        <v>54</v>
      </c>
      <c r="O228" s="94">
        <v>62.748</v>
      </c>
      <c r="P228" s="157" t="s">
        <v>283</v>
      </c>
      <c r="S228" s="161">
        <v>62.748</v>
      </c>
      <c r="U228" s="160">
        <v>60</v>
      </c>
      <c r="V228" s="160" t="s">
        <v>289</v>
      </c>
    </row>
    <row r="229" spans="1:22" ht="30">
      <c r="A229" s="16">
        <v>82</v>
      </c>
      <c r="B229" s="93" t="s">
        <v>248</v>
      </c>
      <c r="C229" s="94">
        <v>330</v>
      </c>
      <c r="D229" s="95">
        <v>43533</v>
      </c>
      <c r="E229" s="95" t="s">
        <v>237</v>
      </c>
      <c r="F229" s="95" t="s">
        <v>286</v>
      </c>
      <c r="G229" s="60">
        <f t="shared" si="23"/>
        <v>101.24531740407005</v>
      </c>
      <c r="H229" s="96">
        <v>75</v>
      </c>
      <c r="I229" s="22" t="s">
        <v>133</v>
      </c>
      <c r="J229" s="131">
        <v>330</v>
      </c>
      <c r="K229" s="131">
        <v>1</v>
      </c>
      <c r="L229" s="131">
        <v>1.2</v>
      </c>
      <c r="M229" s="131">
        <v>0.2</v>
      </c>
      <c r="N229" s="94">
        <v>66</v>
      </c>
      <c r="O229" s="94">
        <v>76.692</v>
      </c>
      <c r="P229" s="157" t="s">
        <v>283</v>
      </c>
      <c r="S229" s="161">
        <v>74.0775</v>
      </c>
      <c r="U229" s="160">
        <v>60</v>
      </c>
      <c r="V229" s="160" t="s">
        <v>289</v>
      </c>
    </row>
    <row r="230" spans="1:22" ht="47.25">
      <c r="A230" s="16">
        <v>83</v>
      </c>
      <c r="B230" s="93" t="s">
        <v>249</v>
      </c>
      <c r="C230" s="94">
        <v>425</v>
      </c>
      <c r="D230" s="97" t="s">
        <v>161</v>
      </c>
      <c r="E230" s="95" t="s">
        <v>239</v>
      </c>
      <c r="F230" s="95" t="s">
        <v>286</v>
      </c>
      <c r="G230" s="60">
        <f t="shared" si="23"/>
        <v>89.64429145152037</v>
      </c>
      <c r="H230" s="96">
        <v>100</v>
      </c>
      <c r="I230" s="22" t="s">
        <v>133</v>
      </c>
      <c r="J230" s="131">
        <v>425</v>
      </c>
      <c r="K230" s="131">
        <v>1</v>
      </c>
      <c r="L230" s="131">
        <v>1.25</v>
      </c>
      <c r="M230" s="131">
        <v>0.15</v>
      </c>
      <c r="N230" s="94">
        <v>63.75</v>
      </c>
      <c r="O230" s="94">
        <v>74.0775</v>
      </c>
      <c r="P230" s="157" t="s">
        <v>282</v>
      </c>
      <c r="S230" s="161">
        <v>111.55199999999999</v>
      </c>
      <c r="U230" s="160">
        <v>100</v>
      </c>
      <c r="V230" s="160" t="s">
        <v>289</v>
      </c>
    </row>
    <row r="231" spans="1:22" ht="31.5">
      <c r="A231" s="16">
        <v>84</v>
      </c>
      <c r="B231" s="93" t="s">
        <v>250</v>
      </c>
      <c r="C231" s="94">
        <v>400</v>
      </c>
      <c r="D231" s="95">
        <v>43533</v>
      </c>
      <c r="E231" s="95" t="s">
        <v>237</v>
      </c>
      <c r="F231" s="95" t="s">
        <v>286</v>
      </c>
      <c r="G231" s="60">
        <f t="shared" si="23"/>
        <v>91.66666666666666</v>
      </c>
      <c r="H231" s="96">
        <v>110</v>
      </c>
      <c r="I231" s="22" t="s">
        <v>133</v>
      </c>
      <c r="J231" s="131">
        <v>400</v>
      </c>
      <c r="K231" s="131">
        <v>1.2</v>
      </c>
      <c r="L231" s="131">
        <v>1.3</v>
      </c>
      <c r="M231" s="131">
        <v>0.2</v>
      </c>
      <c r="N231" s="94">
        <v>96</v>
      </c>
      <c r="O231" s="94">
        <v>111.55199999999999</v>
      </c>
      <c r="P231" s="157" t="s">
        <v>283</v>
      </c>
      <c r="S231" s="161">
        <v>120</v>
      </c>
      <c r="U231" s="160">
        <v>110</v>
      </c>
      <c r="V231" s="160" t="s">
        <v>289</v>
      </c>
    </row>
    <row r="232" spans="1:22" ht="30">
      <c r="A232" s="16">
        <v>85</v>
      </c>
      <c r="B232" s="93" t="s">
        <v>251</v>
      </c>
      <c r="C232" s="94">
        <v>800</v>
      </c>
      <c r="D232" s="95">
        <v>43533</v>
      </c>
      <c r="E232" s="95" t="s">
        <v>237</v>
      </c>
      <c r="F232" s="95" t="s">
        <v>286</v>
      </c>
      <c r="G232" s="60">
        <f t="shared" si="23"/>
        <v>89.64429145152039</v>
      </c>
      <c r="H232" s="96">
        <v>150</v>
      </c>
      <c r="I232" s="22" t="s">
        <v>133</v>
      </c>
      <c r="J232" s="131">
        <v>800</v>
      </c>
      <c r="K232" s="131">
        <v>0.9</v>
      </c>
      <c r="L232" s="131">
        <v>1.3</v>
      </c>
      <c r="M232" s="131">
        <v>0.2</v>
      </c>
      <c r="N232" s="94">
        <v>144</v>
      </c>
      <c r="O232" s="94">
        <v>167.32799999999997</v>
      </c>
      <c r="P232" s="157" t="s">
        <v>282</v>
      </c>
      <c r="S232" s="161">
        <v>167.32799999999997</v>
      </c>
      <c r="U232" s="160">
        <v>150</v>
      </c>
      <c r="V232" s="160" t="s">
        <v>289</v>
      </c>
    </row>
    <row r="233" spans="1:22" ht="31.5">
      <c r="A233" s="16">
        <v>86</v>
      </c>
      <c r="B233" s="93" t="s">
        <v>252</v>
      </c>
      <c r="C233" s="94">
        <v>395</v>
      </c>
      <c r="D233" s="97" t="s">
        <v>161</v>
      </c>
      <c r="E233" s="95" t="s">
        <v>239</v>
      </c>
      <c r="F233" s="95" t="s">
        <v>286</v>
      </c>
      <c r="G233" s="60">
        <f t="shared" si="23"/>
        <v>96.83096460586165</v>
      </c>
      <c r="H233" s="96">
        <v>80</v>
      </c>
      <c r="I233" s="22" t="s">
        <v>133</v>
      </c>
      <c r="J233" s="131">
        <v>395</v>
      </c>
      <c r="K233" s="131">
        <v>0.9</v>
      </c>
      <c r="L233" s="131">
        <v>1.3</v>
      </c>
      <c r="M233" s="131">
        <v>0.2</v>
      </c>
      <c r="N233" s="94">
        <v>71.10000000000001</v>
      </c>
      <c r="O233" s="94">
        <v>82.6182</v>
      </c>
      <c r="P233" s="157" t="s">
        <v>282</v>
      </c>
      <c r="S233" s="161">
        <v>82.6182</v>
      </c>
      <c r="U233" s="160">
        <v>80</v>
      </c>
      <c r="V233" s="160" t="s">
        <v>289</v>
      </c>
    </row>
    <row r="234" spans="1:22" ht="31.5">
      <c r="A234" s="16">
        <v>87</v>
      </c>
      <c r="B234" s="93" t="s">
        <v>253</v>
      </c>
      <c r="C234" s="94">
        <v>350</v>
      </c>
      <c r="D234" s="97" t="s">
        <v>161</v>
      </c>
      <c r="E234" s="95" t="s">
        <v>239</v>
      </c>
      <c r="F234" s="95" t="s">
        <v>286</v>
      </c>
      <c r="G234" s="60">
        <f t="shared" si="23"/>
        <v>109.28066005518676</v>
      </c>
      <c r="H234" s="96">
        <v>80</v>
      </c>
      <c r="I234" s="22" t="s">
        <v>133</v>
      </c>
      <c r="J234" s="131">
        <v>350</v>
      </c>
      <c r="K234" s="131">
        <v>0.9</v>
      </c>
      <c r="L234" s="131">
        <v>1.2</v>
      </c>
      <c r="M234" s="131">
        <v>0.2</v>
      </c>
      <c r="N234" s="94">
        <v>63</v>
      </c>
      <c r="O234" s="94">
        <v>73.20599999999999</v>
      </c>
      <c r="P234" s="157" t="s">
        <v>283</v>
      </c>
      <c r="S234" s="161">
        <v>73.20599999999999</v>
      </c>
      <c r="U234" s="160">
        <v>70</v>
      </c>
      <c r="V234" s="160" t="s">
        <v>289</v>
      </c>
    </row>
    <row r="235" spans="1:22" ht="31.5">
      <c r="A235" s="16">
        <v>88</v>
      </c>
      <c r="B235" s="93" t="s">
        <v>254</v>
      </c>
      <c r="C235" s="98">
        <v>510</v>
      </c>
      <c r="D235" s="95">
        <v>43533</v>
      </c>
      <c r="E235" s="95" t="s">
        <v>237</v>
      </c>
      <c r="F235" s="95" t="s">
        <v>286</v>
      </c>
      <c r="G235" s="60">
        <f t="shared" si="23"/>
        <v>97.02676251223382</v>
      </c>
      <c r="H235" s="96">
        <v>115</v>
      </c>
      <c r="I235" s="22" t="s">
        <v>133</v>
      </c>
      <c r="J235" s="132">
        <v>510</v>
      </c>
      <c r="K235" s="132">
        <v>1</v>
      </c>
      <c r="L235" s="131">
        <v>1.2</v>
      </c>
      <c r="M235" s="132">
        <v>0.2</v>
      </c>
      <c r="N235" s="94">
        <v>102</v>
      </c>
      <c r="O235" s="94">
        <v>118.52399999999999</v>
      </c>
      <c r="P235" s="157" t="s">
        <v>283</v>
      </c>
      <c r="S235" s="161">
        <v>118.52399999999999</v>
      </c>
      <c r="U235" s="160">
        <v>115</v>
      </c>
      <c r="V235" s="160" t="s">
        <v>289</v>
      </c>
    </row>
    <row r="236" spans="1:22" ht="30">
      <c r="A236" s="16">
        <v>89</v>
      </c>
      <c r="B236" s="93" t="s">
        <v>255</v>
      </c>
      <c r="C236" s="98">
        <v>330</v>
      </c>
      <c r="D236" s="95">
        <v>43533</v>
      </c>
      <c r="E236" s="95" t="s">
        <v>237</v>
      </c>
      <c r="F236" s="95" t="s">
        <v>286</v>
      </c>
      <c r="G236" s="60">
        <f t="shared" si="23"/>
        <v>97.79377249256768</v>
      </c>
      <c r="H236" s="96">
        <v>45</v>
      </c>
      <c r="I236" s="22" t="s">
        <v>133</v>
      </c>
      <c r="J236" s="132">
        <v>330</v>
      </c>
      <c r="K236" s="132">
        <v>0.6</v>
      </c>
      <c r="L236" s="131">
        <v>1.2</v>
      </c>
      <c r="M236" s="132">
        <v>0.2</v>
      </c>
      <c r="N236" s="94">
        <v>39.6</v>
      </c>
      <c r="O236" s="94">
        <v>46.0152</v>
      </c>
      <c r="P236" s="157" t="s">
        <v>282</v>
      </c>
      <c r="S236" s="161">
        <v>46.0152</v>
      </c>
      <c r="U236" s="160">
        <v>45</v>
      </c>
      <c r="V236" s="160" t="s">
        <v>289</v>
      </c>
    </row>
    <row r="237" spans="1:22" ht="31.5">
      <c r="A237" s="16">
        <v>90</v>
      </c>
      <c r="B237" s="93" t="s">
        <v>256</v>
      </c>
      <c r="C237" s="98">
        <v>500</v>
      </c>
      <c r="D237" s="97" t="s">
        <v>161</v>
      </c>
      <c r="E237" s="95" t="s">
        <v>239</v>
      </c>
      <c r="F237" s="95" t="s">
        <v>286</v>
      </c>
      <c r="G237" s="60">
        <f t="shared" si="23"/>
        <v>93.23006310958118</v>
      </c>
      <c r="H237" s="96">
        <v>65</v>
      </c>
      <c r="I237" s="22" t="s">
        <v>133</v>
      </c>
      <c r="J237" s="132">
        <v>500</v>
      </c>
      <c r="K237" s="132">
        <v>0.6</v>
      </c>
      <c r="L237" s="131">
        <v>1.2</v>
      </c>
      <c r="M237" s="132">
        <v>0.2</v>
      </c>
      <c r="N237" s="94">
        <v>60</v>
      </c>
      <c r="O237" s="94">
        <v>69.72</v>
      </c>
      <c r="P237" s="157" t="s">
        <v>282</v>
      </c>
      <c r="S237" s="161">
        <v>69.72</v>
      </c>
      <c r="U237" s="160">
        <v>65</v>
      </c>
      <c r="V237" s="160" t="s">
        <v>289</v>
      </c>
    </row>
    <row r="238" spans="1:22" ht="31.5">
      <c r="A238" s="16">
        <v>91</v>
      </c>
      <c r="B238" s="93" t="s">
        <v>257</v>
      </c>
      <c r="C238" s="98">
        <v>500</v>
      </c>
      <c r="D238" s="97" t="s">
        <v>161</v>
      </c>
      <c r="E238" s="95" t="s">
        <v>239</v>
      </c>
      <c r="F238" s="95" t="s">
        <v>286</v>
      </c>
      <c r="G238" s="60">
        <f t="shared" si="23"/>
        <v>99.2982920693764</v>
      </c>
      <c r="H238" s="96">
        <v>75</v>
      </c>
      <c r="I238" s="22" t="s">
        <v>133</v>
      </c>
      <c r="J238" s="132">
        <v>500</v>
      </c>
      <c r="K238" s="132">
        <v>0.65</v>
      </c>
      <c r="L238" s="131">
        <v>1.2</v>
      </c>
      <c r="M238" s="132">
        <v>0.2</v>
      </c>
      <c r="N238" s="94">
        <v>65</v>
      </c>
      <c r="O238" s="94">
        <v>75.53</v>
      </c>
      <c r="P238" s="157" t="s">
        <v>283</v>
      </c>
      <c r="S238" s="161">
        <v>75.53</v>
      </c>
      <c r="U238" s="160">
        <v>75</v>
      </c>
      <c r="V238" s="160" t="s">
        <v>289</v>
      </c>
    </row>
    <row r="239" spans="1:22" ht="31.5">
      <c r="A239" s="16">
        <v>92</v>
      </c>
      <c r="B239" s="93" t="s">
        <v>258</v>
      </c>
      <c r="C239" s="98">
        <v>260</v>
      </c>
      <c r="D239" s="97" t="s">
        <v>161</v>
      </c>
      <c r="E239" s="95" t="s">
        <v>239</v>
      </c>
      <c r="F239" s="95" t="s">
        <v>286</v>
      </c>
      <c r="G239" s="60">
        <f t="shared" si="23"/>
        <v>96.54000617856039</v>
      </c>
      <c r="H239" s="96">
        <v>35</v>
      </c>
      <c r="I239" s="22" t="s">
        <v>133</v>
      </c>
      <c r="J239" s="132">
        <v>260</v>
      </c>
      <c r="K239" s="132">
        <v>0.6</v>
      </c>
      <c r="L239" s="131">
        <v>1.2</v>
      </c>
      <c r="M239" s="132">
        <v>0.2</v>
      </c>
      <c r="N239" s="94">
        <v>31.200000000000003</v>
      </c>
      <c r="O239" s="94">
        <v>36.254400000000004</v>
      </c>
      <c r="P239" s="157" t="s">
        <v>283</v>
      </c>
      <c r="S239" s="161">
        <v>36.254400000000004</v>
      </c>
      <c r="U239" s="160">
        <v>30</v>
      </c>
      <c r="V239" s="160" t="s">
        <v>290</v>
      </c>
    </row>
    <row r="240" spans="1:22" ht="24.75" customHeight="1">
      <c r="A240" s="16">
        <v>93</v>
      </c>
      <c r="B240" s="93" t="s">
        <v>259</v>
      </c>
      <c r="C240" s="99">
        <v>450</v>
      </c>
      <c r="D240" s="97" t="s">
        <v>161</v>
      </c>
      <c r="E240" s="95" t="s">
        <v>239</v>
      </c>
      <c r="F240" s="95" t="s">
        <v>287</v>
      </c>
      <c r="G240" s="60">
        <f t="shared" si="23"/>
        <v>99.16208042044723</v>
      </c>
      <c r="H240" s="158">
        <v>70</v>
      </c>
      <c r="I240" s="22" t="s">
        <v>133</v>
      </c>
      <c r="J240" s="133">
        <v>450</v>
      </c>
      <c r="K240" s="131">
        <v>0.9</v>
      </c>
      <c r="L240" s="131">
        <v>1.3</v>
      </c>
      <c r="M240" s="131">
        <v>0.15</v>
      </c>
      <c r="N240" s="94">
        <v>60.75</v>
      </c>
      <c r="O240" s="94">
        <v>70.5915</v>
      </c>
      <c r="P240" s="157" t="s">
        <v>283</v>
      </c>
      <c r="S240" s="161">
        <v>70.5915</v>
      </c>
      <c r="U240" s="160">
        <v>70</v>
      </c>
      <c r="V240" s="160" t="s">
        <v>289</v>
      </c>
    </row>
    <row r="241" spans="1:22" ht="24.75" customHeight="1">
      <c r="A241" s="16">
        <v>94</v>
      </c>
      <c r="B241" s="93" t="s">
        <v>266</v>
      </c>
      <c r="C241" s="99">
        <v>200</v>
      </c>
      <c r="D241" s="97" t="s">
        <v>161</v>
      </c>
      <c r="E241" s="95" t="s">
        <v>239</v>
      </c>
      <c r="F241" s="95" t="s">
        <v>286</v>
      </c>
      <c r="G241" s="60">
        <f t="shared" si="23"/>
        <v>98.35259404966807</v>
      </c>
      <c r="H241" s="96">
        <v>24</v>
      </c>
      <c r="I241" s="22" t="s">
        <v>133</v>
      </c>
      <c r="J241" s="133">
        <v>200</v>
      </c>
      <c r="K241" s="131">
        <v>0.75</v>
      </c>
      <c r="L241" s="131">
        <v>1.2</v>
      </c>
      <c r="M241" s="131">
        <v>0.2</v>
      </c>
      <c r="N241" s="94">
        <v>30</v>
      </c>
      <c r="O241" s="94">
        <v>34.86</v>
      </c>
      <c r="P241" s="157" t="s">
        <v>283</v>
      </c>
      <c r="S241" s="161">
        <v>24.401999999999997</v>
      </c>
      <c r="U241" s="160">
        <v>24</v>
      </c>
      <c r="V241" s="160" t="s">
        <v>289</v>
      </c>
    </row>
    <row r="242" spans="1:22" ht="24.75" customHeight="1">
      <c r="A242" s="16">
        <v>95</v>
      </c>
      <c r="B242" s="93" t="s">
        <v>260</v>
      </c>
      <c r="C242" s="99">
        <v>200</v>
      </c>
      <c r="D242" s="97" t="s">
        <v>161</v>
      </c>
      <c r="E242" s="95" t="s">
        <v>239</v>
      </c>
      <c r="F242" s="95" t="s">
        <v>286</v>
      </c>
      <c r="G242" s="60">
        <f t="shared" si="23"/>
        <v>96.59629772735256</v>
      </c>
      <c r="H242" s="96">
        <v>55</v>
      </c>
      <c r="I242" s="22" t="s">
        <v>133</v>
      </c>
      <c r="J242" s="133">
        <v>200</v>
      </c>
      <c r="K242" s="131">
        <v>0.7</v>
      </c>
      <c r="L242" s="131">
        <v>1.2</v>
      </c>
      <c r="M242" s="131">
        <v>0.15</v>
      </c>
      <c r="N242" s="94">
        <v>21</v>
      </c>
      <c r="O242" s="94">
        <v>24.401999999999997</v>
      </c>
      <c r="P242" s="157" t="s">
        <v>283</v>
      </c>
      <c r="S242" s="161">
        <v>56.937999999999995</v>
      </c>
      <c r="U242" s="160">
        <v>55</v>
      </c>
      <c r="V242" s="160" t="s">
        <v>289</v>
      </c>
    </row>
    <row r="243" spans="1:22" ht="24.75" customHeight="1">
      <c r="A243" s="16">
        <v>96</v>
      </c>
      <c r="B243" s="93" t="s">
        <v>261</v>
      </c>
      <c r="C243" s="99">
        <v>350</v>
      </c>
      <c r="D243" s="97" t="s">
        <v>161</v>
      </c>
      <c r="E243" s="95" t="s">
        <v>239</v>
      </c>
      <c r="F243" s="95" t="s">
        <v>286</v>
      </c>
      <c r="G243" s="60">
        <f t="shared" si="23"/>
        <v>95.6205775482884</v>
      </c>
      <c r="H243" s="96">
        <v>50</v>
      </c>
      <c r="I243" s="22" t="s">
        <v>133</v>
      </c>
      <c r="J243" s="133">
        <v>350</v>
      </c>
      <c r="K243" s="131">
        <v>0.7</v>
      </c>
      <c r="L243" s="131">
        <v>1.3</v>
      </c>
      <c r="M243" s="131">
        <v>0.2</v>
      </c>
      <c r="N243" s="94">
        <v>49</v>
      </c>
      <c r="O243" s="94">
        <v>56.937999999999995</v>
      </c>
      <c r="P243" s="157" t="s">
        <v>283</v>
      </c>
      <c r="S243" s="161">
        <v>52.29</v>
      </c>
      <c r="U243" s="160">
        <v>50</v>
      </c>
      <c r="V243" s="160" t="s">
        <v>290</v>
      </c>
    </row>
    <row r="244" spans="1:22" ht="24.75" customHeight="1">
      <c r="A244" s="16">
        <v>97</v>
      </c>
      <c r="B244" s="93" t="s">
        <v>265</v>
      </c>
      <c r="C244" s="99">
        <v>200</v>
      </c>
      <c r="D244" s="97" t="s">
        <v>161</v>
      </c>
      <c r="E244" s="95" t="s">
        <v>239</v>
      </c>
      <c r="F244" s="97" t="s">
        <v>161</v>
      </c>
      <c r="G244" s="60">
        <f t="shared" si="23"/>
        <v>101.59686364505643</v>
      </c>
      <c r="H244" s="158">
        <v>85</v>
      </c>
      <c r="I244" s="22" t="s">
        <v>133</v>
      </c>
      <c r="J244" s="133">
        <v>200</v>
      </c>
      <c r="K244" s="131">
        <v>0.7</v>
      </c>
      <c r="L244" s="131">
        <v>1.25</v>
      </c>
      <c r="M244" s="131">
        <v>0.2</v>
      </c>
      <c r="N244" s="94">
        <v>28</v>
      </c>
      <c r="O244" s="94">
        <v>32.536</v>
      </c>
      <c r="P244" s="157" t="s">
        <v>284</v>
      </c>
      <c r="S244" s="161">
        <v>83.66399999999999</v>
      </c>
      <c r="U244" s="160">
        <v>85</v>
      </c>
      <c r="V244" s="160" t="s">
        <v>290</v>
      </c>
    </row>
    <row r="245" spans="1:22" ht="24.75" customHeight="1">
      <c r="A245" s="16">
        <v>98</v>
      </c>
      <c r="B245" s="93" t="s">
        <v>262</v>
      </c>
      <c r="C245" s="99">
        <v>300</v>
      </c>
      <c r="D245" s="95">
        <v>43533</v>
      </c>
      <c r="E245" s="95" t="s">
        <v>237</v>
      </c>
      <c r="F245" s="95" t="s">
        <v>286</v>
      </c>
      <c r="G245" s="60">
        <f t="shared" si="23"/>
        <v>85.26168164722382</v>
      </c>
      <c r="H245" s="96">
        <v>535</v>
      </c>
      <c r="I245" s="22" t="s">
        <v>133</v>
      </c>
      <c r="J245" s="133">
        <v>300</v>
      </c>
      <c r="K245" s="131">
        <v>1</v>
      </c>
      <c r="L245" s="131">
        <v>1.2</v>
      </c>
      <c r="M245" s="131">
        <v>0.15</v>
      </c>
      <c r="N245" s="94">
        <v>45</v>
      </c>
      <c r="O245" s="94">
        <v>52.29</v>
      </c>
      <c r="P245" s="157" t="s">
        <v>283</v>
      </c>
      <c r="S245" s="161">
        <v>627.4799999999999</v>
      </c>
      <c r="U245" s="160">
        <v>440</v>
      </c>
      <c r="V245" s="160" t="s">
        <v>289</v>
      </c>
    </row>
    <row r="246" spans="1:22" ht="24.75" customHeight="1">
      <c r="A246" s="16">
        <v>99</v>
      </c>
      <c r="B246" s="93" t="s">
        <v>263</v>
      </c>
      <c r="C246" s="99">
        <v>360</v>
      </c>
      <c r="D246" s="95">
        <v>43533</v>
      </c>
      <c r="E246" s="95" t="s">
        <v>237</v>
      </c>
      <c r="F246" s="97" t="s">
        <v>161</v>
      </c>
      <c r="G246" s="60">
        <f t="shared" si="23"/>
        <v>92.2055569215638</v>
      </c>
      <c r="H246" s="96">
        <v>30</v>
      </c>
      <c r="I246" s="22" t="s">
        <v>133</v>
      </c>
      <c r="J246" s="133">
        <v>360</v>
      </c>
      <c r="K246" s="131">
        <v>1</v>
      </c>
      <c r="L246" s="131">
        <v>1.35</v>
      </c>
      <c r="M246" s="131">
        <v>0.2</v>
      </c>
      <c r="N246" s="94">
        <v>72</v>
      </c>
      <c r="O246" s="94">
        <v>83.66399999999999</v>
      </c>
      <c r="P246" s="157" t="s">
        <v>282</v>
      </c>
      <c r="S246" s="161">
        <v>32.536</v>
      </c>
      <c r="U246" s="160">
        <v>30</v>
      </c>
      <c r="V246" s="160" t="s">
        <v>290</v>
      </c>
    </row>
    <row r="247" spans="1:22" ht="24.75" customHeight="1">
      <c r="A247" s="16">
        <v>100</v>
      </c>
      <c r="B247" s="93" t="s">
        <v>264</v>
      </c>
      <c r="C247" s="99">
        <v>1200</v>
      </c>
      <c r="D247" s="97" t="s">
        <v>161</v>
      </c>
      <c r="E247" s="95" t="s">
        <v>239</v>
      </c>
      <c r="F247" s="95" t="s">
        <v>287</v>
      </c>
      <c r="G247" s="60">
        <f t="shared" si="23"/>
        <v>86.05851979345955</v>
      </c>
      <c r="H247" s="96">
        <v>30</v>
      </c>
      <c r="I247" s="22" t="s">
        <v>133</v>
      </c>
      <c r="J247" s="133">
        <v>1200</v>
      </c>
      <c r="K247" s="131">
        <v>3</v>
      </c>
      <c r="L247" s="131">
        <v>3</v>
      </c>
      <c r="M247" s="131">
        <v>0.15</v>
      </c>
      <c r="N247" s="94">
        <v>540</v>
      </c>
      <c r="O247" s="94">
        <v>627.4799999999999</v>
      </c>
      <c r="P247" s="157" t="s">
        <v>282</v>
      </c>
      <c r="S247" s="161">
        <v>34.86</v>
      </c>
      <c r="U247" s="160">
        <v>30</v>
      </c>
      <c r="V247" s="160" t="s">
        <v>289</v>
      </c>
    </row>
    <row r="248" spans="1:22" ht="24.75" customHeight="1">
      <c r="A248" s="16">
        <v>101</v>
      </c>
      <c r="B248" s="93" t="s">
        <v>267</v>
      </c>
      <c r="C248" s="99">
        <v>400</v>
      </c>
      <c r="D248" s="97" t="s">
        <v>161</v>
      </c>
      <c r="E248" s="95" t="s">
        <v>239</v>
      </c>
      <c r="F248" s="95" t="s">
        <v>286</v>
      </c>
      <c r="G248" s="60">
        <f t="shared" si="23"/>
        <v>76.83796410130317</v>
      </c>
      <c r="H248" s="96">
        <v>50</v>
      </c>
      <c r="I248" s="22" t="s">
        <v>133</v>
      </c>
      <c r="J248" s="133">
        <v>400</v>
      </c>
      <c r="K248" s="131">
        <v>0.7</v>
      </c>
      <c r="L248" s="131">
        <v>1.2</v>
      </c>
      <c r="M248" s="131">
        <v>0.2</v>
      </c>
      <c r="N248" s="94">
        <v>56</v>
      </c>
      <c r="O248" s="94">
        <v>65.072</v>
      </c>
      <c r="P248" s="157" t="s">
        <v>283</v>
      </c>
      <c r="S248" s="161">
        <v>65.072</v>
      </c>
      <c r="U248" s="160">
        <v>50</v>
      </c>
      <c r="V248" s="160" t="s">
        <v>289</v>
      </c>
    </row>
    <row r="249" spans="1:22" ht="24.75" customHeight="1">
      <c r="A249" s="16">
        <v>102</v>
      </c>
      <c r="B249" s="93" t="s">
        <v>268</v>
      </c>
      <c r="C249" s="99">
        <v>1900</v>
      </c>
      <c r="D249" s="95">
        <v>43533</v>
      </c>
      <c r="E249" s="95" t="s">
        <v>237</v>
      </c>
      <c r="F249" s="95" t="s">
        <v>286</v>
      </c>
      <c r="G249" s="60">
        <f t="shared" si="23"/>
        <v>91.65365575526344</v>
      </c>
      <c r="H249" s="96">
        <v>258</v>
      </c>
      <c r="I249" s="22" t="s">
        <v>133</v>
      </c>
      <c r="J249" s="133">
        <v>1900</v>
      </c>
      <c r="K249" s="131">
        <v>0.85</v>
      </c>
      <c r="L249" s="131">
        <v>1.2</v>
      </c>
      <c r="M249" s="131">
        <v>0.15</v>
      </c>
      <c r="N249" s="94">
        <v>242.25</v>
      </c>
      <c r="O249" s="94">
        <v>281.49449999999996</v>
      </c>
      <c r="P249" s="157" t="s">
        <v>283</v>
      </c>
      <c r="S249" s="161">
        <v>281.49449999999996</v>
      </c>
      <c r="U249" s="160">
        <v>250</v>
      </c>
      <c r="V249" s="160" t="s">
        <v>289</v>
      </c>
    </row>
    <row r="250" spans="1:22" ht="25.5" customHeight="1">
      <c r="A250" s="16">
        <v>103</v>
      </c>
      <c r="B250" s="93" t="s">
        <v>269</v>
      </c>
      <c r="C250" s="98">
        <v>795</v>
      </c>
      <c r="D250" s="95">
        <v>43533</v>
      </c>
      <c r="E250" s="95" t="s">
        <v>237</v>
      </c>
      <c r="F250" s="95" t="s">
        <v>286</v>
      </c>
      <c r="G250" s="60">
        <f t="shared" si="23"/>
        <v>91.33569317702074</v>
      </c>
      <c r="H250" s="96">
        <v>135</v>
      </c>
      <c r="I250" s="22" t="s">
        <v>133</v>
      </c>
      <c r="J250" s="132">
        <v>795</v>
      </c>
      <c r="K250" s="132">
        <v>0.8</v>
      </c>
      <c r="L250" s="131">
        <v>1.2</v>
      </c>
      <c r="M250" s="132">
        <v>0.2</v>
      </c>
      <c r="N250" s="94">
        <v>127.2</v>
      </c>
      <c r="O250" s="94">
        <v>147.8064</v>
      </c>
      <c r="P250" s="157" t="s">
        <v>282</v>
      </c>
      <c r="S250" s="161">
        <v>147.8064</v>
      </c>
      <c r="U250" s="160">
        <v>110</v>
      </c>
      <c r="V250" s="160" t="s">
        <v>289</v>
      </c>
    </row>
    <row r="251" spans="1:22" ht="30">
      <c r="A251" s="49">
        <v>104</v>
      </c>
      <c r="B251" s="93" t="s">
        <v>292</v>
      </c>
      <c r="C251" s="98">
        <v>600</v>
      </c>
      <c r="D251" s="95">
        <v>43533</v>
      </c>
      <c r="E251" s="95" t="s">
        <v>237</v>
      </c>
      <c r="F251" s="95" t="s">
        <v>286</v>
      </c>
      <c r="G251" s="60">
        <f t="shared" si="23"/>
        <v>95.6205775482884</v>
      </c>
      <c r="H251" s="96">
        <v>100</v>
      </c>
      <c r="I251" s="22" t="s">
        <v>133</v>
      </c>
      <c r="J251" s="132">
        <v>600</v>
      </c>
      <c r="K251" s="132">
        <v>0.75</v>
      </c>
      <c r="L251" s="131">
        <v>1.2</v>
      </c>
      <c r="M251" s="132">
        <v>0.2</v>
      </c>
      <c r="N251" s="94">
        <v>90</v>
      </c>
      <c r="O251" s="94">
        <v>104.58</v>
      </c>
      <c r="P251" s="157" t="s">
        <v>282</v>
      </c>
      <c r="S251" s="161">
        <v>104.58</v>
      </c>
      <c r="U251" s="160">
        <v>70</v>
      </c>
      <c r="V251" s="160" t="s">
        <v>289</v>
      </c>
    </row>
    <row r="252" spans="1:22" ht="31.5">
      <c r="A252" s="49">
        <v>105</v>
      </c>
      <c r="B252" s="93" t="s">
        <v>270</v>
      </c>
      <c r="C252" s="98">
        <v>555</v>
      </c>
      <c r="D252" s="95">
        <v>43533</v>
      </c>
      <c r="E252" s="95" t="s">
        <v>237</v>
      </c>
      <c r="F252" s="95" t="s">
        <v>286</v>
      </c>
      <c r="G252" s="60">
        <f t="shared" si="23"/>
        <v>80.11453794586325</v>
      </c>
      <c r="H252" s="96">
        <v>93</v>
      </c>
      <c r="I252" s="22" t="s">
        <v>133</v>
      </c>
      <c r="J252" s="132">
        <v>555</v>
      </c>
      <c r="K252" s="132">
        <v>0.9</v>
      </c>
      <c r="L252" s="131">
        <v>1.2</v>
      </c>
      <c r="M252" s="132">
        <v>0.2</v>
      </c>
      <c r="N252" s="94">
        <v>99.9</v>
      </c>
      <c r="O252" s="94">
        <v>116.0838</v>
      </c>
      <c r="P252" s="157" t="s">
        <v>282</v>
      </c>
      <c r="S252" s="161">
        <v>116.0838</v>
      </c>
      <c r="U252" s="160">
        <v>80</v>
      </c>
      <c r="V252" s="160" t="s">
        <v>289</v>
      </c>
    </row>
    <row r="253" spans="1:22" ht="30">
      <c r="A253" s="49">
        <v>106</v>
      </c>
      <c r="B253" s="93" t="s">
        <v>271</v>
      </c>
      <c r="C253" s="98">
        <v>340</v>
      </c>
      <c r="D253" s="95">
        <v>43533</v>
      </c>
      <c r="E253" s="95" t="s">
        <v>237</v>
      </c>
      <c r="F253" s="95" t="s">
        <v>286</v>
      </c>
      <c r="G253" s="60">
        <f t="shared" si="23"/>
        <v>94.91748506631569</v>
      </c>
      <c r="H253" s="96">
        <v>45</v>
      </c>
      <c r="I253" s="22" t="s">
        <v>133</v>
      </c>
      <c r="J253" s="132">
        <v>340</v>
      </c>
      <c r="K253" s="132">
        <v>0.8</v>
      </c>
      <c r="L253" s="131">
        <v>1.2</v>
      </c>
      <c r="M253" s="132">
        <v>0.15</v>
      </c>
      <c r="N253" s="94">
        <v>40.8</v>
      </c>
      <c r="O253" s="94">
        <v>47.40959999999999</v>
      </c>
      <c r="P253" s="157" t="s">
        <v>282</v>
      </c>
      <c r="S253" s="161">
        <v>47.40959999999999</v>
      </c>
      <c r="U253" s="160">
        <v>35</v>
      </c>
      <c r="V253" s="160" t="s">
        <v>289</v>
      </c>
    </row>
    <row r="254" spans="1:22" ht="31.5">
      <c r="A254" s="4">
        <v>107</v>
      </c>
      <c r="B254" s="93" t="s">
        <v>272</v>
      </c>
      <c r="C254" s="98">
        <v>650</v>
      </c>
      <c r="D254" s="97" t="s">
        <v>161</v>
      </c>
      <c r="E254" s="95" t="s">
        <v>239</v>
      </c>
      <c r="F254" s="95" t="s">
        <v>286</v>
      </c>
      <c r="G254" s="60">
        <f t="shared" si="23"/>
        <v>88.26514850611237</v>
      </c>
      <c r="H254" s="96">
        <v>90</v>
      </c>
      <c r="I254" s="22" t="s">
        <v>133</v>
      </c>
      <c r="J254" s="132">
        <v>650</v>
      </c>
      <c r="K254" s="132">
        <v>0.9</v>
      </c>
      <c r="L254" s="131">
        <v>1.2</v>
      </c>
      <c r="M254" s="132">
        <v>0.15</v>
      </c>
      <c r="N254" s="94">
        <v>87.75</v>
      </c>
      <c r="O254" s="94">
        <v>101.96549999999999</v>
      </c>
      <c r="P254" s="157" t="s">
        <v>282</v>
      </c>
      <c r="S254" s="161">
        <v>101.96549999999999</v>
      </c>
      <c r="U254" s="160">
        <v>80</v>
      </c>
      <c r="V254" s="160" t="s">
        <v>289</v>
      </c>
    </row>
    <row r="255" spans="1:22" ht="30">
      <c r="A255" s="4">
        <v>108</v>
      </c>
      <c r="B255" s="93" t="s">
        <v>273</v>
      </c>
      <c r="C255" s="98">
        <v>125</v>
      </c>
      <c r="D255" s="97" t="s">
        <v>161</v>
      </c>
      <c r="E255" s="95" t="s">
        <v>239</v>
      </c>
      <c r="F255" s="95" t="s">
        <v>286</v>
      </c>
      <c r="G255" s="60">
        <f t="shared" si="23"/>
        <v>76.49646203863072</v>
      </c>
      <c r="H255" s="158">
        <v>15</v>
      </c>
      <c r="I255" s="22" t="s">
        <v>133</v>
      </c>
      <c r="J255" s="132">
        <v>125</v>
      </c>
      <c r="K255" s="132">
        <v>0.9</v>
      </c>
      <c r="L255" s="131">
        <v>1.2</v>
      </c>
      <c r="M255" s="132">
        <v>0.15</v>
      </c>
      <c r="N255" s="94">
        <v>16.875</v>
      </c>
      <c r="O255" s="94">
        <v>19.608749999999997</v>
      </c>
      <c r="P255" s="157" t="s">
        <v>285</v>
      </c>
      <c r="S255" s="161">
        <v>19.608749999999997</v>
      </c>
      <c r="U255" s="160">
        <v>18</v>
      </c>
      <c r="V255" s="160" t="s">
        <v>289</v>
      </c>
    </row>
    <row r="256" spans="1:16" ht="30">
      <c r="A256" s="100"/>
      <c r="B256" s="42" t="s">
        <v>4</v>
      </c>
      <c r="C256" s="103">
        <f>SUM(C217:C255)</f>
        <v>19300</v>
      </c>
      <c r="D256" s="100"/>
      <c r="E256" s="101"/>
      <c r="F256" s="101"/>
      <c r="G256" s="102"/>
      <c r="H256" s="103">
        <f>SUM(H217:H255)</f>
        <v>3802.49</v>
      </c>
      <c r="I256" s="101"/>
      <c r="P256" s="157" t="s">
        <v>285</v>
      </c>
    </row>
  </sheetData>
  <sheetProtection/>
  <autoFilter ref="A7:I84"/>
  <mergeCells count="33">
    <mergeCell ref="A86:I86"/>
    <mergeCell ref="B227:B228"/>
    <mergeCell ref="A1:I1"/>
    <mergeCell ref="A3:I3"/>
    <mergeCell ref="H5:I5"/>
    <mergeCell ref="A52:I52"/>
    <mergeCell ref="A112:I112"/>
    <mergeCell ref="A5:C5"/>
    <mergeCell ref="A8:I8"/>
    <mergeCell ref="A9:I9"/>
    <mergeCell ref="G172:G173"/>
    <mergeCell ref="H172:H173"/>
    <mergeCell ref="A177:A180"/>
    <mergeCell ref="B177:B180"/>
    <mergeCell ref="G177:G180"/>
    <mergeCell ref="H177:H180"/>
    <mergeCell ref="A193:I193"/>
    <mergeCell ref="A216:I216"/>
    <mergeCell ref="A227:A228"/>
    <mergeCell ref="A132:I132"/>
    <mergeCell ref="A136:I136"/>
    <mergeCell ref="B155:B156"/>
    <mergeCell ref="B157:B159"/>
    <mergeCell ref="A170:I170"/>
    <mergeCell ref="A172:A173"/>
    <mergeCell ref="B172:B173"/>
    <mergeCell ref="M135:M136"/>
    <mergeCell ref="L135:L136"/>
    <mergeCell ref="K135:K136"/>
    <mergeCell ref="J135:J136"/>
    <mergeCell ref="O134:O136"/>
    <mergeCell ref="N134:N136"/>
    <mergeCell ref="J134:M1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M8" sqref="M8"/>
    </sheetView>
  </sheetViews>
  <sheetFormatPr defaultColWidth="9.140625" defaultRowHeight="12"/>
  <cols>
    <col min="1" max="1" width="6.140625" style="169" customWidth="1"/>
    <col min="2" max="2" width="9.140625" style="169" customWidth="1"/>
    <col min="3" max="3" width="12.421875" style="200" customWidth="1"/>
    <col min="4" max="4" width="12.8515625" style="169" customWidth="1"/>
    <col min="5" max="5" width="13.421875" style="169" customWidth="1"/>
    <col min="6" max="6" width="22.421875" style="169" customWidth="1"/>
    <col min="7" max="7" width="20.57421875" style="169" customWidth="1"/>
    <col min="8" max="8" width="16.00390625" style="169" customWidth="1"/>
    <col min="9" max="9" width="14.00390625" style="169" customWidth="1"/>
    <col min="10" max="10" width="16.7109375" style="169" customWidth="1"/>
    <col min="11" max="16384" width="9.140625" style="169" customWidth="1"/>
  </cols>
  <sheetData>
    <row r="1" spans="1:10" ht="22.5">
      <c r="A1" s="238" t="s">
        <v>298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22.5">
      <c r="A2" s="170"/>
      <c r="B2" s="170"/>
      <c r="C2" s="199"/>
      <c r="D2" s="170"/>
      <c r="E2" s="170"/>
      <c r="F2" s="170"/>
      <c r="G2" s="170"/>
      <c r="H2" s="170"/>
      <c r="I2" s="239" t="s">
        <v>299</v>
      </c>
      <c r="J2" s="239"/>
    </row>
    <row r="3" spans="1:10" ht="22.5">
      <c r="A3" s="240" t="s">
        <v>300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22.5">
      <c r="A4" s="170"/>
      <c r="B4" s="170"/>
      <c r="C4" s="199"/>
      <c r="D4" s="170"/>
      <c r="E4" s="170"/>
      <c r="F4" s="170"/>
      <c r="G4" s="170"/>
      <c r="H4" s="170"/>
      <c r="I4" s="170"/>
      <c r="J4" s="170"/>
    </row>
    <row r="5" spans="1:10" ht="131.25">
      <c r="A5" s="171" t="s">
        <v>1</v>
      </c>
      <c r="B5" s="171" t="s">
        <v>301</v>
      </c>
      <c r="C5" s="171" t="s">
        <v>302</v>
      </c>
      <c r="D5" s="171" t="s">
        <v>303</v>
      </c>
      <c r="E5" s="171" t="s">
        <v>274</v>
      </c>
      <c r="F5" s="171" t="s">
        <v>304</v>
      </c>
      <c r="G5" s="171" t="s">
        <v>305</v>
      </c>
      <c r="H5" s="171" t="s">
        <v>275</v>
      </c>
      <c r="I5" s="171" t="s">
        <v>306</v>
      </c>
      <c r="J5" s="172" t="s">
        <v>307</v>
      </c>
    </row>
    <row r="6" spans="1:10" ht="62.25" customHeight="1">
      <c r="A6" s="173">
        <v>1</v>
      </c>
      <c r="B6" s="173" t="s">
        <v>308</v>
      </c>
      <c r="C6" s="174">
        <v>108</v>
      </c>
      <c r="D6" s="175">
        <v>59.87</v>
      </c>
      <c r="E6" s="176">
        <v>17088</v>
      </c>
      <c r="F6" s="177">
        <v>12004</v>
      </c>
      <c r="G6" s="177">
        <v>1053</v>
      </c>
      <c r="H6" s="177">
        <v>13519.476</v>
      </c>
      <c r="I6" s="178">
        <f>H6/E6*100</f>
        <v>79.11678370786517</v>
      </c>
      <c r="J6" s="179"/>
    </row>
    <row r="7" spans="1:13" ht="87" customHeight="1">
      <c r="A7" s="173">
        <v>2</v>
      </c>
      <c r="B7" s="173" t="s">
        <v>309</v>
      </c>
      <c r="C7" s="174">
        <v>114</v>
      </c>
      <c r="D7" s="175">
        <v>62.86</v>
      </c>
      <c r="E7" s="176">
        <v>31187</v>
      </c>
      <c r="F7" s="176">
        <v>24791</v>
      </c>
      <c r="G7" s="176">
        <v>2660.543</v>
      </c>
      <c r="H7" s="177">
        <v>27942.425</v>
      </c>
      <c r="I7" s="178">
        <f>H7/E7*100</f>
        <v>89.59638631481066</v>
      </c>
      <c r="J7" s="180" t="s">
        <v>310</v>
      </c>
      <c r="M7" s="181"/>
    </row>
    <row r="8" spans="1:10" ht="22.5">
      <c r="A8" s="172"/>
      <c r="B8" s="172" t="s">
        <v>4</v>
      </c>
      <c r="C8" s="172">
        <f>SUM(C6:C7)</f>
        <v>222</v>
      </c>
      <c r="D8" s="182">
        <f>SUM(D6:D7)</f>
        <v>122.72999999999999</v>
      </c>
      <c r="E8" s="183">
        <f>SUM(E6:E7)</f>
        <v>48275</v>
      </c>
      <c r="F8" s="183">
        <f>SUM(F6:F7)</f>
        <v>36795</v>
      </c>
      <c r="G8" s="183">
        <f>SUM(G6:G7)</f>
        <v>3713.543</v>
      </c>
      <c r="H8" s="178">
        <f>F8+G8</f>
        <v>40508.543</v>
      </c>
      <c r="I8" s="178">
        <f>H8/E8*100</f>
        <v>83.91205178663904</v>
      </c>
      <c r="J8" s="184"/>
    </row>
    <row r="10" ht="22.5">
      <c r="I10" s="185"/>
    </row>
    <row r="29" spans="1:10" ht="22.5">
      <c r="A29" s="238" t="s">
        <v>298</v>
      </c>
      <c r="B29" s="238"/>
      <c r="C29" s="238"/>
      <c r="D29" s="238"/>
      <c r="E29" s="238"/>
      <c r="F29" s="238"/>
      <c r="G29" s="238"/>
      <c r="H29" s="238"/>
      <c r="I29" s="238"/>
      <c r="J29" s="238"/>
    </row>
    <row r="30" spans="1:10" ht="22.5">
      <c r="A30" s="170"/>
      <c r="B30" s="170"/>
      <c r="C30" s="199"/>
      <c r="D30" s="170"/>
      <c r="E30" s="170"/>
      <c r="F30" s="170"/>
      <c r="G30" s="170"/>
      <c r="H30" s="170"/>
      <c r="I30" s="239" t="s">
        <v>311</v>
      </c>
      <c r="J30" s="239"/>
    </row>
    <row r="31" spans="1:10" ht="22.5">
      <c r="A31" s="240" t="s">
        <v>300</v>
      </c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0" ht="22.5">
      <c r="A32" s="170"/>
      <c r="B32" s="170"/>
      <c r="C32" s="199"/>
      <c r="D32" s="170"/>
      <c r="E32" s="170"/>
      <c r="F32" s="170"/>
      <c r="G32" s="170"/>
      <c r="H32" s="170"/>
      <c r="I32" s="170"/>
      <c r="J32" s="170"/>
    </row>
    <row r="33" spans="1:10" ht="131.25">
      <c r="A33" s="171" t="s">
        <v>1</v>
      </c>
      <c r="B33" s="171" t="s">
        <v>301</v>
      </c>
      <c r="C33" s="171" t="s">
        <v>302</v>
      </c>
      <c r="D33" s="171" t="s">
        <v>303</v>
      </c>
      <c r="E33" s="171" t="s">
        <v>274</v>
      </c>
      <c r="F33" s="171" t="s">
        <v>312</v>
      </c>
      <c r="G33" s="171" t="s">
        <v>313</v>
      </c>
      <c r="H33" s="171" t="s">
        <v>275</v>
      </c>
      <c r="I33" s="171" t="s">
        <v>306</v>
      </c>
      <c r="J33" s="172" t="s">
        <v>307</v>
      </c>
    </row>
    <row r="34" spans="1:10" ht="36">
      <c r="A34" s="173">
        <v>1</v>
      </c>
      <c r="B34" s="173" t="s">
        <v>308</v>
      </c>
      <c r="C34" s="174">
        <v>108</v>
      </c>
      <c r="D34" s="175">
        <v>59.87</v>
      </c>
      <c r="E34" s="176">
        <v>17088</v>
      </c>
      <c r="F34" s="177">
        <v>11635</v>
      </c>
      <c r="G34" s="177">
        <v>369</v>
      </c>
      <c r="H34" s="177">
        <f>F34+G34</f>
        <v>12004</v>
      </c>
      <c r="I34" s="178">
        <f>H34/E34*100</f>
        <v>70.24812734082397</v>
      </c>
      <c r="J34" s="179"/>
    </row>
    <row r="35" spans="1:10" ht="72">
      <c r="A35" s="173">
        <v>2</v>
      </c>
      <c r="B35" s="173" t="s">
        <v>309</v>
      </c>
      <c r="C35" s="174">
        <v>114</v>
      </c>
      <c r="D35" s="175">
        <v>62.86</v>
      </c>
      <c r="E35" s="176">
        <v>31187</v>
      </c>
      <c r="F35" s="176">
        <v>22463</v>
      </c>
      <c r="G35" s="176">
        <v>2328</v>
      </c>
      <c r="H35" s="177">
        <f>F35+G35</f>
        <v>24791</v>
      </c>
      <c r="I35" s="178">
        <f>H35/E35*100</f>
        <v>79.49145477282201</v>
      </c>
      <c r="J35" s="180" t="s">
        <v>310</v>
      </c>
    </row>
    <row r="36" spans="1:10" ht="22.5">
      <c r="A36" s="172"/>
      <c r="B36" s="172" t="s">
        <v>4</v>
      </c>
      <c r="C36" s="172">
        <f>SUM(C34:C35)</f>
        <v>222</v>
      </c>
      <c r="D36" s="182">
        <f>SUM(D34:D35)</f>
        <v>122.72999999999999</v>
      </c>
      <c r="E36" s="183">
        <f>SUM(E34:E35)</f>
        <v>48275</v>
      </c>
      <c r="F36" s="183">
        <f>SUM(F34:F35)</f>
        <v>34098</v>
      </c>
      <c r="G36" s="183">
        <f>SUM(G34:G35)</f>
        <v>2697</v>
      </c>
      <c r="H36" s="178">
        <f>F36+G36</f>
        <v>36795</v>
      </c>
      <c r="I36" s="178">
        <f>H36/E36*100</f>
        <v>76.2195753495598</v>
      </c>
      <c r="J36" s="184"/>
    </row>
    <row r="50" spans="1:10" ht="23.25">
      <c r="A50" s="235" t="s">
        <v>298</v>
      </c>
      <c r="B50" s="235"/>
      <c r="C50" s="235"/>
      <c r="D50" s="235"/>
      <c r="E50" s="235"/>
      <c r="F50" s="235"/>
      <c r="G50" s="235"/>
      <c r="H50" s="235"/>
      <c r="I50" s="235"/>
      <c r="J50" s="235"/>
    </row>
    <row r="51" spans="9:10" ht="22.5">
      <c r="I51" s="236" t="s">
        <v>314</v>
      </c>
      <c r="J51" s="236"/>
    </row>
    <row r="52" spans="1:10" ht="23.25">
      <c r="A52" s="237" t="s">
        <v>315</v>
      </c>
      <c r="B52" s="237"/>
      <c r="C52" s="237"/>
      <c r="D52" s="237"/>
      <c r="E52" s="237"/>
      <c r="F52" s="237"/>
      <c r="G52" s="237"/>
      <c r="H52" s="237"/>
      <c r="I52" s="237"/>
      <c r="J52" s="237"/>
    </row>
    <row r="54" spans="1:10" ht="139.5">
      <c r="A54" s="186" t="s">
        <v>1</v>
      </c>
      <c r="B54" s="186" t="s">
        <v>301</v>
      </c>
      <c r="C54" s="186" t="s">
        <v>302</v>
      </c>
      <c r="D54" s="186" t="s">
        <v>316</v>
      </c>
      <c r="E54" s="186" t="s">
        <v>317</v>
      </c>
      <c r="F54" s="186" t="s">
        <v>318</v>
      </c>
      <c r="G54" s="186"/>
      <c r="H54" s="186"/>
      <c r="I54" s="186" t="s">
        <v>306</v>
      </c>
      <c r="J54" s="187" t="s">
        <v>307</v>
      </c>
    </row>
    <row r="55" spans="1:10" ht="90">
      <c r="A55" s="188">
        <v>1</v>
      </c>
      <c r="B55" s="188" t="s">
        <v>319</v>
      </c>
      <c r="C55" s="189">
        <v>108</v>
      </c>
      <c r="D55" s="190">
        <v>59.87</v>
      </c>
      <c r="E55" s="191">
        <v>17089</v>
      </c>
      <c r="F55" s="188">
        <v>2897</v>
      </c>
      <c r="G55" s="188"/>
      <c r="H55" s="188"/>
      <c r="I55" s="192">
        <f>F55/E55*100</f>
        <v>16.95242553689508</v>
      </c>
      <c r="J55" s="193"/>
    </row>
    <row r="56" spans="1:10" ht="112.5">
      <c r="A56" s="188">
        <v>2</v>
      </c>
      <c r="B56" s="188" t="s">
        <v>320</v>
      </c>
      <c r="C56" s="189">
        <v>114</v>
      </c>
      <c r="D56" s="190">
        <v>62.86</v>
      </c>
      <c r="E56" s="191">
        <v>31187</v>
      </c>
      <c r="F56" s="191">
        <v>875</v>
      </c>
      <c r="G56" s="191"/>
      <c r="H56" s="191"/>
      <c r="I56" s="194">
        <f>F56/E56</f>
        <v>0.028056562029050568</v>
      </c>
      <c r="J56" s="195" t="s">
        <v>310</v>
      </c>
    </row>
    <row r="57" spans="1:10" ht="23.25">
      <c r="A57" s="187"/>
      <c r="B57" s="187" t="s">
        <v>4</v>
      </c>
      <c r="C57" s="187">
        <f>SUM(C55:C56)</f>
        <v>222</v>
      </c>
      <c r="D57" s="196">
        <f>SUM(D55:D56)</f>
        <v>122.72999999999999</v>
      </c>
      <c r="E57" s="197">
        <f>SUM(E55:E56)</f>
        <v>48276</v>
      </c>
      <c r="F57" s="197">
        <f>SUM(F55:F56)</f>
        <v>3772</v>
      </c>
      <c r="G57" s="197"/>
      <c r="H57" s="197"/>
      <c r="I57" s="194">
        <f>F57/E57</f>
        <v>0.07813406247410722</v>
      </c>
      <c r="J57" s="198"/>
    </row>
  </sheetData>
  <sheetProtection/>
  <mergeCells count="9">
    <mergeCell ref="A50:J50"/>
    <mergeCell ref="I51:J51"/>
    <mergeCell ref="A52:J52"/>
    <mergeCell ref="A1:J1"/>
    <mergeCell ref="I2:J2"/>
    <mergeCell ref="A3:J3"/>
    <mergeCell ref="A29:J29"/>
    <mergeCell ref="I30:J30"/>
    <mergeCell ref="A31:J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</dc:creator>
  <cp:keywords/>
  <dc:description/>
  <cp:lastModifiedBy>mcd</cp:lastModifiedBy>
  <cp:lastPrinted>2019-06-06T07:29:52Z</cp:lastPrinted>
  <dcterms:created xsi:type="dcterms:W3CDTF">2010-12-08T06:15:19Z</dcterms:created>
  <dcterms:modified xsi:type="dcterms:W3CDTF">2019-06-06T08:14:10Z</dcterms:modified>
  <cp:category/>
  <cp:version/>
  <cp:contentType/>
  <cp:contentStatus/>
</cp:coreProperties>
</file>