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tabRatio="850" activeTab="1"/>
  </bookViews>
  <sheets>
    <sheet name="Abstract" sheetId="1" r:id="rId1"/>
    <sheet name="North &amp; South Compile" sheetId="2" r:id="rId2"/>
    <sheet name="Sheet1" sheetId="3" state="hidden" r:id="rId3"/>
    <sheet name="MIsc" sheetId="4" state="hidden" r:id="rId4"/>
    <sheet name="Misc abst" sheetId="5" state="hidden" r:id="rId5"/>
  </sheets>
  <definedNames>
    <definedName name="_xlnm._FilterDatabase" localSheetId="1" hidden="1">'North &amp; South Compile'!$A$7:$I$84</definedName>
    <definedName name="_xlnm.Print_Titles" localSheetId="1">'North &amp; South Compile'!$7:$7</definedName>
  </definedNames>
  <calcPr fullCalcOnLoad="1"/>
</workbook>
</file>

<file path=xl/sharedStrings.xml><?xml version="1.0" encoding="utf-8"?>
<sst xmlns="http://schemas.openxmlformats.org/spreadsheetml/2006/main" count="2004" uniqueCount="352">
  <si>
    <t>Name of Drain</t>
  </si>
  <si>
    <t>S. No.</t>
  </si>
  <si>
    <t>Length of Drain
(in Mtr)</t>
  </si>
  <si>
    <t>East Delhi Municipal Corporation</t>
  </si>
  <si>
    <t>Silt removed upto 16.02.18</t>
  </si>
  <si>
    <t>Total</t>
  </si>
  <si>
    <t>Nalla in Old Seemapuri G block to Pump house</t>
  </si>
  <si>
    <t>Desilting of nalla from SSBL drain Jalli Kheda Vill. To SDN Hopt. Road in W.No. 241</t>
  </si>
  <si>
    <t>SSBL drain from 100Ft. road no.68 to G.T.Road flyover Rd 1081 to 1481 mtr</t>
  </si>
  <si>
    <t>SSBL drain from 100Ft. road no.68 to G.T.Road flyover Rd 1481 to 1946 mtr</t>
  </si>
  <si>
    <t>SSBL drain from 100Ft. road no.68 to G.T.Road flyover Rd 1946 to  2362 mtr.</t>
  </si>
  <si>
    <t>SSBL drain from 100Ft. road no.68 to G.T.Road flyover Rd 2362 to 2702 mtr.</t>
  </si>
  <si>
    <t>Nallah along DDA park from MCD sotre to Q-Pkt. Drain in Dilshad Garden</t>
  </si>
  <si>
    <t>Nallah from Tahirpur Sarai to R-Pkt. Dilshad Garden</t>
  </si>
  <si>
    <t>Nallah from Gali No-8 Jagatpuri extn. Unauthorized colony</t>
  </si>
  <si>
    <t>Nallah along DDA park from P-15/A-4 to MCD Store Dilshad Garden</t>
  </si>
  <si>
    <t>Nalla in new seemapuri from E-blk to  Machli Market</t>
  </si>
  <si>
    <t>Nalla in Tahirpur village from Shiv mandir to  Kali mandir</t>
  </si>
  <si>
    <t>Nalla in E-Block Jhuggi Nalla New Seemapuri</t>
  </si>
  <si>
    <t xml:space="preserve">Nalla in New seemapuri from Bhopal Pulia to Dhobi Ghat </t>
  </si>
  <si>
    <t>SSBL drain from Wazirabad Road to Ashok Nagar railway phatak (Hanuman Pulia)</t>
  </si>
  <si>
    <t>Internal nallas in D- block Nand Nagari from D-1/275 to D-1/231 to Upto D-3/355</t>
  </si>
  <si>
    <t>Nalla both side E block pump house nalla in Nand Nagari from E-4/160 to pump house including sump well</t>
  </si>
  <si>
    <t>Both side Nalla of Akhara park E -4 Block Nand Nagari</t>
  </si>
  <si>
    <t>Internal nallas in A-1/30 in A block Nand Nagari from A-2/30 to A-2 Block Nand Nagri</t>
  </si>
  <si>
    <t>Internal nallas in A-1/481 and Ujala Pulia to road No 68 towards cement  godown both side</t>
  </si>
  <si>
    <t>Nallah from Sr. Sec. School Raja Ravin Verma corner to B-5 Block Market Nand Nagri</t>
  </si>
  <si>
    <t>Nallah from B-5 Block Market Corner to road no-68</t>
  </si>
  <si>
    <t>Nallah H.no-30 E-1 Nand Nagri to H.no-231 E-Block Nand Nagri</t>
  </si>
  <si>
    <t>Nallah from H.no-481 E-2 Nand Nagri to H.no-280 E-2 Block Nand nagri</t>
  </si>
  <si>
    <t>Nalla along Murga Mkt. in G &amp; H block Sunder Nagari from mandir to Upto pumphouse including sump well</t>
  </si>
  <si>
    <t>Nalla in L Block Sunder Nagari from police chowki to  L-55 Sunder Nagari</t>
  </si>
  <si>
    <t>nalla in sunder nagari from M.C. Primary school to Sani bazar mandi along F2 sunder nagari</t>
  </si>
  <si>
    <t>Desilting of nallah in Bhagirathi Vihar from Brijpuri culvert to Drain No.1 in W.No.261 Shah.North Zone.</t>
  </si>
  <si>
    <t>Desilting of nallah in Ambedkar Colony from main road Johripur to Drain no.1 in W.No.261 Shah.North Zone.</t>
  </si>
  <si>
    <t>Desilting of nallah from main road Johari Pur along Johari pur Ext. to block, main road (both side) to Drain no.1 in W.No.261 Shah.North Zone.</t>
  </si>
  <si>
    <t>Desilting of nallah along C-block, main road to Ganga Vihar W.No.261 Shah.North Zone.</t>
  </si>
  <si>
    <t>Desilting  of  internal nallah A,B,C &amp; D block to pump house to school block, Ambey Cycle to post office and Kaushik Garment to M.C. Pry. School B-block in Gokulpuri W.No.262 Shah.North Zone.</t>
  </si>
  <si>
    <t>Desilting of nallah from Amar Colony to  Loni road flyover in W.No.262 Shah.North Zone.</t>
  </si>
  <si>
    <t xml:space="preserve">Desilting of nallah C-block, jhuggi area along main road up to Pump house i.e sump well  in Gokulpuri W.No.262 Shah.North Zone. </t>
  </si>
  <si>
    <t xml:space="preserve">Desilting of nallah along main road Ganga Vihar from dhalao to drain no.1 along A,B,D &amp; F block in Ganga Vihar W.No.262 Shah.North Zone. </t>
  </si>
  <si>
    <t>Desilting of nallah from main road Ganga Vihar to Gokulpur Village W.No.262 Shah.North Zone.</t>
  </si>
  <si>
    <t>Nalla from Shamshan Ghat to Saboli goan bada kuan (Rathore Cement Store)</t>
  </si>
  <si>
    <t xml:space="preserve">Nalla along railway line from Saboli Phatak </t>
  </si>
  <si>
    <t>Nalla on both side along Gali No 9 Bank Colony Harsh Vihar  dividing road from Jail B/wall to Budh Vihar Chowk</t>
  </si>
  <si>
    <t xml:space="preserve">Nalla from  P.W.D P/house Harsh Vihar to Jail Boundary wall </t>
  </si>
  <si>
    <t>Nalla on both side along bank colony Road from Wazirabad road to Kishan Lal Chowk</t>
  </si>
  <si>
    <t xml:space="preserve">Gokalpur drain </t>
  </si>
  <si>
    <t>Drain Gamri road to Gokalpur drain</t>
  </si>
  <si>
    <t>Gokalpur drain from Ivth pusta to Culvert near M.C. Pry. School</t>
  </si>
  <si>
    <t>DrainGali No. 12 X-Block Brahmpuri to Gokalpur drain</t>
  </si>
  <si>
    <t>Drain from Gokalpur drain to Khaddey wali Masjid</t>
  </si>
  <si>
    <t>Drain from Gautam Vihar chowk to Gokalpur drain</t>
  </si>
  <si>
    <t>Drain from Gamri road to Gali No. 1 Khaddey wali masjid (RHS)</t>
  </si>
  <si>
    <t>Drain from Gamri road to Gali no. 1Brahmpuri (LHS)</t>
  </si>
  <si>
    <t>Drain from Main market Bhajanpura gali no. 14 to Wazirabad road RHS</t>
  </si>
  <si>
    <t>Drain from B-1 Block Yamuna Vihar to B-3 Block Yamuna Vihar</t>
  </si>
  <si>
    <t>Drain from B-4 Block Dividing road to S.S. School Yamuna Vihar</t>
  </si>
  <si>
    <t>Drain from Sachdeva Marriage home to Bhajanpura pump house</t>
  </si>
  <si>
    <t>Drain from dividing road to C-10 Nursery Yamuna Vihar</t>
  </si>
  <si>
    <t>Drain from Bhagat Singh Pump house to C-12, Yamuna Vihar Shiv Shakti mandir</t>
  </si>
  <si>
    <t>Drain from Patel road from Patel chowk to Harizan Basti gali no. 1 Pucca road in ward no. 265</t>
  </si>
  <si>
    <t xml:space="preserve">Drain Karawal Nagar road from Shiv Vihar chowk </t>
  </si>
  <si>
    <t xml:space="preserve">Drain Shiv Vihar Tiraha </t>
  </si>
  <si>
    <t xml:space="preserve">Drain 33' road from Karawal Nagar </t>
  </si>
  <si>
    <t xml:space="preserve">Drain Industrial area Nall from Karawal Nagar road </t>
  </si>
  <si>
    <t xml:space="preserve">Drain Brijpuri road from gali no.1 to shiv Vihar Tiraha </t>
  </si>
  <si>
    <t xml:space="preserve">Drain Karawal Nagar road from Shiv Vihar Tiraha to Mukhiya market </t>
  </si>
  <si>
    <t xml:space="preserve">Drain from Karawal Nagar road from Dayalpur 33' feet road </t>
  </si>
  <si>
    <t xml:space="preserve">Drain Karawal Nagar road from Chand bagh culvert to Sherpur Chowk </t>
  </si>
  <si>
    <t xml:space="preserve">Drain 25' road from Sanjay chowk road to Fauzi market </t>
  </si>
  <si>
    <t>Drain Karawal Nagar road from Sherpur chowk to Jodha ram gali no. 1</t>
  </si>
  <si>
    <t>Drain from 33' road from 25' road chowk to Gali No. 1 Nehru Vihar</t>
  </si>
  <si>
    <t xml:space="preserve">Drain from Gali No. 6 from 25' road to Escape drain in ward no. 267 </t>
  </si>
  <si>
    <t>Drain Gali No. 8 from 25' road to Escape drain</t>
  </si>
  <si>
    <t xml:space="preserve">Drain Brijpuri road from escape drain </t>
  </si>
  <si>
    <t xml:space="preserve">Drain Brijpuri road from escape drain to Gali no. 1 Mustafabad </t>
  </si>
  <si>
    <t xml:space="preserve">Drain 33' road from Brijpuri road to 25' Chowk </t>
  </si>
  <si>
    <t xml:space="preserve">Drain 33' road from Brijpuri road to 25'  chowk </t>
  </si>
  <si>
    <t>SSBL drian from Natthu Colony Railway Crossimg to C-3 Nand Nagari</t>
  </si>
  <si>
    <t>Nalla along East nathu Colony in C-37E</t>
  </si>
  <si>
    <t>Hardevparl nalla from Hardevpuri to loni Rd. pump house.</t>
  </si>
  <si>
    <t>52 cusec drain from Mandoli Rd. to loni Rd.</t>
  </si>
  <si>
    <t>Covered drain from Loni road to Mother Dairy kabool Nagar</t>
  </si>
  <si>
    <t>Covered drain from  1/143 Sri Ram nagar to Shri Ram Nagar pump house internal nalla</t>
  </si>
  <si>
    <t>Moti Ram road nalla from loni road pump house to mandoli road dhalao</t>
  </si>
  <si>
    <t xml:space="preserve">Naveen Shahdara Nalla at G.T Road to pump house naveen Shahdara </t>
  </si>
  <si>
    <t xml:space="preserve"> Khajoor wala nalla ( Covered drain) Naveen Shah. From gali No.2 West Rohtash Nagar to Naveen Shadara drain. </t>
  </si>
  <si>
    <t>Chintamani pond drain from the point near power station to the jali behind Zonal Office</t>
  </si>
  <si>
    <t>Punchsheel Garden nalla along sarovar marg to the jail opp. Muskan Restaurent on 65 No. road</t>
  </si>
  <si>
    <t>Mochi Mkt. drain from Ravi Dass Mandir to Kabristan Culvert</t>
  </si>
  <si>
    <t>Kabootar market drain from Mochi mkt. Drain (near kabristan) to masjid</t>
  </si>
  <si>
    <t>Nalla  from Mohanpuri school to  gali no.16 Adrash mohalla vijay park</t>
  </si>
  <si>
    <t>Nalla from C-12, Pump House to Priya Panchvati Yamuna Vihar C-11/8.</t>
  </si>
  <si>
    <t>Nalla from Krishna Park A-Block North Ghonda  to Gamri pump house</t>
  </si>
  <si>
    <t>Nalla gali no. 16 Vijay park to Road No. 66.</t>
  </si>
  <si>
    <t>Kardam Marg nalla from Harkishan Public School to  Drain No. 1 Kardam Puri.</t>
  </si>
  <si>
    <t>52 cusec drain from drain No.1 to Babarpur Road</t>
  </si>
  <si>
    <t xml:space="preserve">Drain from M.I office, New Zafrabad to 52 Cusec drain. </t>
  </si>
  <si>
    <t xml:space="preserve">Drain from Gulati Tent House , New Zafrabad to 52 Cusec drain. </t>
  </si>
  <si>
    <t xml:space="preserve">Drain opp. BSES office DDA colony New Zafrabad to 52 Cusec drain. </t>
  </si>
  <si>
    <t>Drain from 52 cusec to pt. near H.No. B-64, Sudama Puri Ext.</t>
  </si>
  <si>
    <t>52 cusec drain from Loni Road to Babarpur Road</t>
  </si>
  <si>
    <t>E.EM)-III-Sh. North</t>
  </si>
  <si>
    <t>Gokal Pur drain</t>
  </si>
  <si>
    <t xml:space="preserve">CPJ &amp; K Block Nalla </t>
  </si>
  <si>
    <t xml:space="preserve">J.J Cluster Nalla </t>
  </si>
  <si>
    <t>Fruit Market Nalla</t>
  </si>
  <si>
    <t xml:space="preserve">Gokulpur drain </t>
  </si>
  <si>
    <t xml:space="preserve">Moni Baba Nalla </t>
  </si>
  <si>
    <t xml:space="preserve">Rajender Parsad Marg drain </t>
  </si>
  <si>
    <t xml:space="preserve">Vijay Park Nalla </t>
  </si>
  <si>
    <t>Karawal Nagar road Nalla</t>
  </si>
  <si>
    <t>C Block Nalla</t>
  </si>
  <si>
    <t xml:space="preserve">Pusta road Nalla </t>
  </si>
  <si>
    <t xml:space="preserve">Karawal Nagar road Nalla  </t>
  </si>
  <si>
    <t>Mariginal Bandh Ist pusta Nalla</t>
  </si>
  <si>
    <t>Mariginal Bandh IInd pusta Nalla</t>
  </si>
  <si>
    <t>Shah. North Zone</t>
  </si>
  <si>
    <t>Divisin</t>
  </si>
  <si>
    <t>No. of Drains</t>
  </si>
  <si>
    <t>EE-M-I-SHN</t>
  </si>
  <si>
    <t>EE-M-II-SHN</t>
  </si>
  <si>
    <t>EE-M-III-SHN</t>
  </si>
  <si>
    <t>EE-M-IV-SHN</t>
  </si>
  <si>
    <t>Shahdara North Zone</t>
  </si>
  <si>
    <t>Length of Drain</t>
  </si>
  <si>
    <t>Date of Issue of Desilting Tender</t>
  </si>
  <si>
    <t>Date of Commencement of Desilting</t>
  </si>
  <si>
    <t>Excepted Date of Completion of Desilting</t>
  </si>
  <si>
    <t>Progres of Work 
(in %)</t>
  </si>
  <si>
    <t>Quantity of Silt removed
(in MT)</t>
  </si>
  <si>
    <t>Inter Departmental Problem faced (if any)</t>
  </si>
  <si>
    <t>Report on Desilting of Drains for the week upto 2nd May 2019</t>
  </si>
  <si>
    <t>Date 08.05.19</t>
  </si>
  <si>
    <t>E.E(M)-I-Sh. North</t>
  </si>
  <si>
    <t>E.E-(M)-II-Sh. North</t>
  </si>
  <si>
    <t>E.E(M)-IV-Sh. North</t>
  </si>
  <si>
    <t>31.03.2019</t>
  </si>
  <si>
    <t>26.03.2019</t>
  </si>
  <si>
    <t>25.03.2019</t>
  </si>
  <si>
    <t>05.04.2019</t>
  </si>
  <si>
    <t>30.05.2019</t>
  </si>
  <si>
    <t>_</t>
  </si>
  <si>
    <t>06.05.2019</t>
  </si>
  <si>
    <t>05.05.2019</t>
  </si>
  <si>
    <t>07.05.2019</t>
  </si>
  <si>
    <t>15.06.2019</t>
  </si>
  <si>
    <t>30.06.2019</t>
  </si>
  <si>
    <t>04.05.2019</t>
  </si>
  <si>
    <t>01.05.2019</t>
  </si>
  <si>
    <t>28.03.2019</t>
  </si>
  <si>
    <t>07.04.2019</t>
  </si>
  <si>
    <t>15.04.2019</t>
  </si>
  <si>
    <t>01.06.2019</t>
  </si>
  <si>
    <t>09.02.19</t>
  </si>
  <si>
    <t>20.04.19</t>
  </si>
  <si>
    <t>31.05.19</t>
  </si>
  <si>
    <t>16.04.19</t>
  </si>
  <si>
    <t>15.02.19</t>
  </si>
  <si>
    <t>01.05.19</t>
  </si>
  <si>
    <t>25.04.19</t>
  </si>
  <si>
    <t>15.04.19</t>
  </si>
  <si>
    <t>By Departmental</t>
  </si>
  <si>
    <t>12.04.19</t>
  </si>
  <si>
    <t>22.04.19</t>
  </si>
  <si>
    <t>26.04.19</t>
  </si>
  <si>
    <t>Shah. South Zone</t>
  </si>
  <si>
    <t>Date of issue of desilting tender</t>
  </si>
  <si>
    <t>E.E(M)-I-Sh.S</t>
  </si>
  <si>
    <t xml:space="preserve">Mahila Colony drain  </t>
  </si>
  <si>
    <t>Departmental</t>
  </si>
  <si>
    <t>Geeta Colony, Katcha Drain</t>
  </si>
  <si>
    <t>04.04.19</t>
  </si>
  <si>
    <t>-</t>
  </si>
  <si>
    <t xml:space="preserve">Krishna Nagar drain </t>
  </si>
  <si>
    <t xml:space="preserve">Radhey puri drain H Block,  . </t>
  </si>
  <si>
    <t xml:space="preserve">Drain at Krishna nagar , Krishna Nagar   </t>
  </si>
  <si>
    <t>Sumpwell Krishna Nagar</t>
  </si>
  <si>
    <t xml:space="preserve">Hari Singh Gurdwara  </t>
  </si>
  <si>
    <t xml:space="preserve">Jagat puri drain </t>
  </si>
  <si>
    <t xml:space="preserve">Bhagat Singh Nalla </t>
  </si>
  <si>
    <t>6-12 Block Nalla   (LHS)</t>
  </si>
  <si>
    <t>6-12 Block Nalla   (RHS)</t>
  </si>
  <si>
    <t xml:space="preserve">Geeta Colony drain  </t>
  </si>
  <si>
    <t>13.04.19</t>
  </si>
  <si>
    <t>Sump Well. (Shastri Park)</t>
  </si>
  <si>
    <t>Kailash Nagar  drain</t>
  </si>
  <si>
    <t xml:space="preserve">Fish market drain  </t>
  </si>
  <si>
    <t>Sumpwell Kailash Nagar</t>
  </si>
  <si>
    <t>Shastri Park drain</t>
  </si>
  <si>
    <t xml:space="preserve">East Azad Nagar drain </t>
  </si>
  <si>
    <t>Krishna Nagar drain</t>
  </si>
  <si>
    <t>Shankar Nagar nalla</t>
  </si>
  <si>
    <t xml:space="preserve">Scooter market Drain </t>
  </si>
  <si>
    <t xml:space="preserve">Ajeet Nagar drain </t>
  </si>
  <si>
    <t>Raghubar pura drain LHS  Lal</t>
  </si>
  <si>
    <t xml:space="preserve">Raghubar pura drain RHS </t>
  </si>
  <si>
    <t>Kashyap Mohalla drain</t>
  </si>
  <si>
    <t>Ramnagar drain</t>
  </si>
  <si>
    <t>Raghubarpura Drain (RHS)</t>
  </si>
  <si>
    <t>Raghubarpura drain (LHS)</t>
  </si>
  <si>
    <t>Nalla along main road Seelampur</t>
  </si>
  <si>
    <t>E.E(M)-II-Sh.S</t>
  </si>
  <si>
    <t>33</t>
  </si>
  <si>
    <t xml:space="preserve">Drain along Gharonda Apptt, </t>
  </si>
  <si>
    <t>Kasturba drain</t>
  </si>
  <si>
    <t>31.03.19</t>
  </si>
  <si>
    <t>01.04.19</t>
  </si>
  <si>
    <t>Nakul Gali drain Vishwas Nagar</t>
  </si>
  <si>
    <t>Gali No.10, drain Vishwas Nagar</t>
  </si>
  <si>
    <t>Gali No.3 drain Vishwas Nagar</t>
  </si>
  <si>
    <t>18 Qtr. To New Vishwas Nagar drain</t>
  </si>
  <si>
    <t xml:space="preserve">Gazipur Village drain </t>
  </si>
  <si>
    <t>26.03.19</t>
  </si>
  <si>
    <t>Arya Nagar drain</t>
  </si>
  <si>
    <t>Pandav Road Nallah</t>
  </si>
  <si>
    <t>Satgarh Nallah</t>
  </si>
  <si>
    <t>Tikona Park Nallah</t>
  </si>
  <si>
    <t>Bhola Nath Nagar Nallah</t>
  </si>
  <si>
    <t>Nalla along Railway line</t>
  </si>
  <si>
    <t>Swami Amardev Nalla</t>
  </si>
  <si>
    <t>Vishwkarma Nagar Nalla</t>
  </si>
  <si>
    <t>Janta Flat Nalla</t>
  </si>
  <si>
    <t>Majid Road Nalla</t>
  </si>
  <si>
    <t>E.E(M)-III-Sh. South</t>
  </si>
  <si>
    <t xml:space="preserve">Nalla from Block No. 19 to 25 Central Road Trilokpuri. </t>
  </si>
  <si>
    <t>28.03.19</t>
  </si>
  <si>
    <t>05.04.19</t>
  </si>
  <si>
    <t>Drain from Mayur Vihar Pkt-II to Gurudward Chowk.</t>
  </si>
  <si>
    <t xml:space="preserve">Nalla from Block No. 14 to 13 Central Road Trilokpuri. </t>
  </si>
  <si>
    <t>Sanjay drain in Trilok Puri</t>
  </si>
  <si>
    <t>Block No. 9 to 12 (L.H.S), Trilok Puri</t>
  </si>
  <si>
    <t>Block No. 9 to 12 (R.H.S), Trilok Puri</t>
  </si>
  <si>
    <t>Block No. 15 to 18 (Internal Road).</t>
  </si>
  <si>
    <t>Nalla from Block No. 26 to 30 Central Rd.</t>
  </si>
  <si>
    <t>Nalla from Block No. 26 to 30 Main Rd.</t>
  </si>
  <si>
    <t>Nalla from Block No. 31 to 36 Central Rd.</t>
  </si>
  <si>
    <t>DSIDC Market to Chilla drain along Pkt-III, Mayur Vihar Phase-I.</t>
  </si>
  <si>
    <t>Nalla from Chilla Village to Chilla regulator</t>
  </si>
  <si>
    <t>Nalla  from Vashundara Enclave to New Ashok Nagar Metro Station</t>
  </si>
  <si>
    <t>Drain between  D Block Gazipur Dairy Farm &amp; SLF Gazipur</t>
  </si>
  <si>
    <t>Gazipur Out fall Nalla</t>
  </si>
  <si>
    <t>Outfall nalla from New Ashok Nagar to P.S. Toll Tax Noida</t>
  </si>
  <si>
    <t>Drain between C &amp; D Block Gazipur Dairy Farm</t>
  </si>
  <si>
    <t>Drain along Animal Hospital Gazipur Dairy Farm (L.H.S)</t>
  </si>
  <si>
    <t>Drain along Animal Hospital Gazipur Dairy Farm (R.H.S)</t>
  </si>
  <si>
    <t>Drain of road from Block No. 19 to 21 Kalyan Puri L/R</t>
  </si>
  <si>
    <t>Drain of road from Block No. 11 to 13 Kalyan Puri L/R</t>
  </si>
  <si>
    <t>Khichri Pur Nalla Block No. 9 to 10</t>
  </si>
  <si>
    <t>E.E(M)-IV-Sh. South</t>
  </si>
  <si>
    <t xml:space="preserve">Drain from Sriram chowk to Aggarwal Sweets, C-Block West Vinod Nagar </t>
  </si>
  <si>
    <t>09.03.19</t>
  </si>
  <si>
    <t>15.05.19</t>
  </si>
  <si>
    <t xml:space="preserve">Drain from Sriram chowk to Jewellary Shop, D-Block West Vinod Nagar </t>
  </si>
  <si>
    <t>01.10.18</t>
  </si>
  <si>
    <t xml:space="preserve">Drain on Shanti marg from Budha Marg to Narwana Road (Both Sides) </t>
  </si>
  <si>
    <t xml:space="preserve">Drain from Sadbhawna Chowk to Taxi Stand on Sadbhawana Road </t>
  </si>
  <si>
    <t xml:space="preserve">Drain on Shanti Marg from RCC culvert, Mandawali Road to Budha Marg (Both Sides) </t>
  </si>
  <si>
    <t>Drain from Budha Marg to Sadbhavna Chowk</t>
  </si>
  <si>
    <t xml:space="preserve">Drain from Harijan Basti Rly. Colony to Pump House, Mayfair Apptt. </t>
  </si>
  <si>
    <t>Drains from Sriram Chowk to Rly. Colony on both sides of Kalyan Marg</t>
  </si>
  <si>
    <t>Drain from Milenium Park to MC Pry School No.1 via Pandit Mohalla, Mandawali</t>
  </si>
  <si>
    <t>Drain from Railway Colony to Bhim Gali along Sonia Vihar Subzi Mandi</t>
  </si>
  <si>
    <t>Drain from Pump House Bus Stand near H. No. A/185 to outfall</t>
  </si>
  <si>
    <t>Pumphouse outfall nalla</t>
  </si>
  <si>
    <t>Drain in Mayur Vihar-II  Pocket B from M.C. Pry School Pocket F to Sanjay Jheel.</t>
  </si>
  <si>
    <t>Drain in Mayur Vihar Ph. II from E/560 to Pump House</t>
  </si>
  <si>
    <t>Drain from G-Block to Gurudwara East Vinod Nagar adjoning NH-9</t>
  </si>
  <si>
    <t>Drain from IFS App. To Fine Home App.</t>
  </si>
  <si>
    <t>Drain from Sahyog App. to Anand Lok Appt.</t>
  </si>
  <si>
    <t xml:space="preserve">Drain from Ahalcon Intl. School to Police App.  Mayur Vihar </t>
  </si>
  <si>
    <t>Drain from Partap Nagar to Aggarwal Sweets in Mayur Vihar Ph. - I</t>
  </si>
  <si>
    <t>Drain in P-Block Pandav Nagar.</t>
  </si>
  <si>
    <t>Acharya Niketan Nalla from Maternity Home to Church.</t>
  </si>
  <si>
    <t>Samaspur Vill. Nalla from E-54 to Police Aptt.</t>
  </si>
  <si>
    <t>Drain along Una Aptt. to Mavila apptt., Mayur Vihar -Ph-I</t>
  </si>
  <si>
    <t xml:space="preserve">Lalita park Nalla </t>
  </si>
  <si>
    <t xml:space="preserve">Gali No. 12 drain Lalita Park, </t>
  </si>
  <si>
    <t xml:space="preserve">Ramesh Park Community Centre Nalla  </t>
  </si>
  <si>
    <t xml:space="preserve">Bank Enclave drain opp. H. No. 1  </t>
  </si>
  <si>
    <t xml:space="preserve">Ramesh Park Police Stn. Drain  </t>
  </si>
  <si>
    <t>MB road drain</t>
  </si>
  <si>
    <t xml:space="preserve">Bank Enclave drain  </t>
  </si>
  <si>
    <t>Kundan Nagar Nalla (Right Side)</t>
  </si>
  <si>
    <t xml:space="preserve">PD Vihar drain  </t>
  </si>
  <si>
    <t xml:space="preserve">Laxmi Nagar Market Nalla </t>
  </si>
  <si>
    <t xml:space="preserve">Shakarpur Market Nalla </t>
  </si>
  <si>
    <t>Drain from Bhim Gali to Budha Marg</t>
  </si>
  <si>
    <t>Hanuman Mandir road Pandav Nagar nalla</t>
  </si>
  <si>
    <t>D Park to 11/3 Pandav Nagar nalla</t>
  </si>
  <si>
    <t>Drain from DDA Park to S 380 School Block Pandav Nagar</t>
  </si>
  <si>
    <t>C-68/4 to S-101 Pandav Nagar nalla</t>
  </si>
  <si>
    <t xml:space="preserve">NH-24 drain </t>
  </si>
  <si>
    <t>EE-M-I-SHS</t>
  </si>
  <si>
    <t>EE-M-II-SHS</t>
  </si>
  <si>
    <t>EE-M-III-SHS</t>
  </si>
  <si>
    <t>EE-M-IV-SHS</t>
  </si>
  <si>
    <t>Shahdara South Zone</t>
  </si>
  <si>
    <t>Div.</t>
  </si>
  <si>
    <t>Total No. of Drain</t>
  </si>
  <si>
    <t>Total length of drains 
(In Mtr.)</t>
  </si>
  <si>
    <t xml:space="preserve">Total targeted qty. in M.T. </t>
  </si>
  <si>
    <t>Qty. of silt removed and sent at SLF in M.T. w.e.f 01.10.18 to 09.05.19
(a)</t>
  </si>
  <si>
    <t>Silt removed in M.T. during this week 
(10.05.19 to 14.05.19)
(b)</t>
  </si>
  <si>
    <t>Total qty. in M.T.
(a + b)</t>
  </si>
  <si>
    <t>Progress in %age</t>
  </si>
  <si>
    <t>M-I</t>
  </si>
  <si>
    <t>M-II</t>
  </si>
  <si>
    <t>M-III</t>
  </si>
  <si>
    <t>M-IV</t>
  </si>
  <si>
    <t xml:space="preserve"> Silt removed from 01.10.18 to 09.05.19
(In MT)
(a)</t>
  </si>
  <si>
    <t xml:space="preserve"> Silt removed during this week
(In MT)
(b)</t>
  </si>
  <si>
    <t>SHAHDARA NORTH ZONE</t>
  </si>
  <si>
    <t>SILT (IN MT)</t>
  </si>
  <si>
    <t>5  x  5</t>
  </si>
  <si>
    <t>Aprox. Volume of silt to be desilted 
(in Cum)</t>
  </si>
  <si>
    <t>Width of Drain
(in Mtr)</t>
  </si>
  <si>
    <t>Depth of drain
(in Mtr)</t>
  </si>
  <si>
    <t>Depth of Silt 
(in Mtr)</t>
  </si>
  <si>
    <t>Aprox. Weight of silt to be desilted
 (in MT)</t>
  </si>
  <si>
    <t>In progress</t>
  </si>
  <si>
    <t>Contractual</t>
  </si>
  <si>
    <t xml:space="preserve">Departmental </t>
  </si>
  <si>
    <t>Completed</t>
  </si>
  <si>
    <t xml:space="preserve">Depatmental </t>
  </si>
  <si>
    <t xml:space="preserve">Departemntal </t>
  </si>
  <si>
    <t>30.05.19</t>
  </si>
  <si>
    <t xml:space="preserve"> -</t>
  </si>
  <si>
    <t>Date 15.05.19</t>
  </si>
  <si>
    <t>Subject:- Report regarding Desilting of Drains upto 14th May 2019</t>
  </si>
  <si>
    <t xml:space="preserve">East Delhi Municipal Corporation
Engineering Department 
</t>
  </si>
  <si>
    <t>Dt. 15.05.19</t>
  </si>
  <si>
    <t>Subject :- Progress report regarding Desilting of drains.</t>
  </si>
  <si>
    <t>Zone</t>
  </si>
  <si>
    <t>Total no. of drains</t>
  </si>
  <si>
    <t>Total length in km</t>
  </si>
  <si>
    <t>Silt removed in M.T. during this week
(10.05.19 to 14.05.19)
(b)</t>
  </si>
  <si>
    <t>%age progress</t>
  </si>
  <si>
    <t>Remarks</t>
  </si>
  <si>
    <t>Shah. South</t>
  </si>
  <si>
    <t>Shah. North</t>
  </si>
  <si>
    <t>Timeline for completion 10.06.17</t>
  </si>
  <si>
    <t>Dt. 03.05.19</t>
  </si>
  <si>
    <t>Silt removed in M.T. during this week
(b)</t>
  </si>
  <si>
    <t>Dt. 11.04.19</t>
  </si>
  <si>
    <t>Subject :-Abstract of Desilting of drains in EDMC.</t>
  </si>
  <si>
    <t>Total length of drains 
(In KM)</t>
  </si>
  <si>
    <t xml:space="preserve">Proposed qty. of silt in M.T. </t>
  </si>
  <si>
    <t>Total qty. of silt removed as on 31.03.2019</t>
  </si>
  <si>
    <t>Shah. (South)</t>
  </si>
  <si>
    <t>Shah. (North)</t>
  </si>
</sst>
</file>

<file path=xl/styles.xml><?xml version="1.0" encoding="utf-8"?>
<styleSheet xmlns="http://schemas.openxmlformats.org/spreadsheetml/2006/main">
  <numFmts count="5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0.0000000"/>
    <numFmt numFmtId="188" formatCode="0.000000"/>
    <numFmt numFmtId="189" formatCode="0.00000"/>
    <numFmt numFmtId="190" formatCode="mmm/yyyy"/>
    <numFmt numFmtId="191" formatCode="[$-14009]d\-m\-yy;@"/>
    <numFmt numFmtId="192" formatCode="[$-14009]dd\-mm\-yy;@"/>
    <numFmt numFmtId="193" formatCode="[$-409]dddd\,\ mmmm\ dd\,\ yyyy"/>
    <numFmt numFmtId="194" formatCode="0;[Red]0"/>
    <numFmt numFmtId="195" formatCode="&quot;$&quot;#,##0.00"/>
    <numFmt numFmtId="196" formatCode="&quot;ج.م.&quot;\ #,##0_-;&quot;ج.م.&quot;\ #,##0\-"/>
    <numFmt numFmtId="197" formatCode="&quot;ج.م.&quot;\ #,##0_-;[Red]&quot;ج.م.&quot;\ #,##0\-"/>
    <numFmt numFmtId="198" formatCode="&quot;ج.م.&quot;\ #,##0.00_-;&quot;ج.م.&quot;\ #,##0.00\-"/>
    <numFmt numFmtId="199" formatCode="&quot;ج.م.&quot;\ #,##0.00_-;[Red]&quot;ج.م.&quot;\ #,##0.00\-"/>
    <numFmt numFmtId="200" formatCode="_-&quot;ج.م.&quot;\ * #,##0_-;_-&quot;ج.م.&quot;\ * #,##0\-;_-&quot;ج.م.&quot;\ * &quot;-&quot;_-;_-@_-"/>
    <numFmt numFmtId="201" formatCode="_-* #,##0_-;_-* #,##0\-;_-* &quot;-&quot;_-;_-@_-"/>
    <numFmt numFmtId="202" formatCode="_-&quot;ج.م.&quot;\ * #,##0.00_-;_-&quot;ج.م.&quot;\ * #,##0.00\-;_-&quot;ج.م.&quot;\ * &quot;-&quot;??_-;_-@_-"/>
    <numFmt numFmtId="203" formatCode="_-* #,##0.00_-;_-* #,##0.00\-;_-* &quot;-&quot;??_-;_-@_-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0.0%"/>
    <numFmt numFmtId="208" formatCode="00000"/>
    <numFmt numFmtId="209" formatCode="[$-409]h:mm:ss\ AM/PM"/>
    <numFmt numFmtId="210" formatCode="dd\.mm\.yy"/>
  </numFmts>
  <fonts count="71">
    <font>
      <sz val="9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name val="Rockwell"/>
      <family val="1"/>
    </font>
    <font>
      <sz val="12"/>
      <name val="Rockwell"/>
      <family val="1"/>
    </font>
    <font>
      <sz val="12"/>
      <color indexed="8"/>
      <name val="Rockwell"/>
      <family val="1"/>
    </font>
    <font>
      <u val="single"/>
      <sz val="12"/>
      <name val="Rockwell"/>
      <family val="1"/>
    </font>
    <font>
      <b/>
      <sz val="16"/>
      <name val="Rockwell"/>
      <family val="1"/>
    </font>
    <font>
      <b/>
      <sz val="22"/>
      <name val="Rockwell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Rockwell"/>
      <family val="1"/>
    </font>
    <font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Rockwell"/>
      <family val="1"/>
    </font>
    <font>
      <b/>
      <sz val="14"/>
      <color indexed="56"/>
      <name val="Arial"/>
      <family val="2"/>
    </font>
    <font>
      <sz val="12"/>
      <color indexed="8"/>
      <name val="Times New Roman"/>
      <family val="1"/>
    </font>
    <font>
      <sz val="14"/>
      <color indexed="8"/>
      <name val="Rockwell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Times New Roman"/>
      <family val="1"/>
    </font>
    <font>
      <b/>
      <sz val="14"/>
      <color indexed="10"/>
      <name val="Arial"/>
      <family val="2"/>
    </font>
    <font>
      <sz val="18"/>
      <color indexed="8"/>
      <name val="Rockwell"/>
      <family val="1"/>
    </font>
    <font>
      <b/>
      <sz val="14"/>
      <color indexed="8"/>
      <name val="Rockwell"/>
      <family val="1"/>
    </font>
    <font>
      <sz val="14"/>
      <color indexed="9"/>
      <name val="Rockwell"/>
      <family val="1"/>
    </font>
    <font>
      <b/>
      <sz val="18"/>
      <color indexed="8"/>
      <name val="Rockwell"/>
      <family val="1"/>
    </font>
    <font>
      <sz val="18"/>
      <color indexed="9"/>
      <name val="Rockwell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sz val="12"/>
      <color theme="1"/>
      <name val="Times New Roman"/>
      <family val="1"/>
    </font>
    <font>
      <sz val="12"/>
      <color rgb="FF000000"/>
      <name val="Rockwell"/>
      <family val="1"/>
    </font>
    <font>
      <b/>
      <sz val="12"/>
      <color rgb="FF000000"/>
      <name val="Rockwell"/>
      <family val="1"/>
    </font>
    <font>
      <sz val="14"/>
      <color rgb="FF000000"/>
      <name val="Arial"/>
      <family val="2"/>
    </font>
    <font>
      <sz val="14"/>
      <color theme="1"/>
      <name val="Rockwell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mbria"/>
      <family val="1"/>
    </font>
    <font>
      <sz val="11"/>
      <color theme="1"/>
      <name val="Times New Roman"/>
      <family val="1"/>
    </font>
    <font>
      <sz val="18"/>
      <color theme="1"/>
      <name val="Rockwell"/>
      <family val="1"/>
    </font>
    <font>
      <b/>
      <sz val="14"/>
      <color theme="1"/>
      <name val="Rockwell"/>
      <family val="1"/>
    </font>
    <font>
      <sz val="14"/>
      <color theme="0"/>
      <name val="Rockwell"/>
      <family val="1"/>
    </font>
    <font>
      <b/>
      <sz val="18"/>
      <color theme="1"/>
      <name val="Rockwell"/>
      <family val="1"/>
    </font>
    <font>
      <sz val="18"/>
      <color theme="0"/>
      <name val="Rockwell"/>
      <family val="1"/>
    </font>
    <font>
      <b/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52" fillId="0" borderId="0" xfId="95" applyFont="1">
      <alignment/>
      <protection/>
    </xf>
    <xf numFmtId="0" fontId="22" fillId="0" borderId="0" xfId="97" applyFont="1" applyBorder="1" applyAlignment="1">
      <alignment horizontal="center" vertical="center"/>
      <protection/>
    </xf>
    <xf numFmtId="0" fontId="23" fillId="0" borderId="0" xfId="97" applyFont="1" applyAlignment="1">
      <alignment horizontal="center" vertical="center"/>
      <protection/>
    </xf>
    <xf numFmtId="0" fontId="52" fillId="0" borderId="0" xfId="95" applyFont="1" applyAlignment="1">
      <alignment horizontal="center" vertical="center"/>
      <protection/>
    </xf>
    <xf numFmtId="0" fontId="52" fillId="0" borderId="0" xfId="95" applyFont="1" applyAlignment="1">
      <alignment horizontal="left" vertical="center"/>
      <protection/>
    </xf>
    <xf numFmtId="0" fontId="52" fillId="0" borderId="10" xfId="95" applyFont="1" applyBorder="1" applyAlignment="1">
      <alignment horizontal="center" vertical="center"/>
      <protection/>
    </xf>
    <xf numFmtId="0" fontId="5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97" applyFont="1" applyBorder="1" applyAlignment="1">
      <alignment horizontal="left" vertical="center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53" fillId="24" borderId="10" xfId="0" applyFont="1" applyFill="1" applyBorder="1" applyAlignment="1">
      <alignment vertical="center"/>
    </xf>
    <xf numFmtId="0" fontId="54" fillId="0" borderId="10" xfId="95" applyFont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center" vertical="center" wrapText="1"/>
    </xf>
    <xf numFmtId="1" fontId="54" fillId="24" borderId="10" xfId="0" applyNumberFormat="1" applyFont="1" applyFill="1" applyBorder="1" applyAlignment="1">
      <alignment horizontal="center" vertical="center" wrapText="1"/>
    </xf>
    <xf numFmtId="0" fontId="55" fillId="25" borderId="10" xfId="95" applyFont="1" applyFill="1" applyBorder="1" applyAlignment="1">
      <alignment horizontal="center" vertical="center"/>
      <protection/>
    </xf>
    <xf numFmtId="1" fontId="55" fillId="25" borderId="10" xfId="95" applyNumberFormat="1" applyFont="1" applyFill="1" applyBorder="1" applyAlignment="1">
      <alignment horizontal="center" vertical="center"/>
      <protection/>
    </xf>
    <xf numFmtId="1" fontId="5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24" borderId="0" xfId="95" applyFont="1" applyFill="1">
      <alignment/>
      <protection/>
    </xf>
    <xf numFmtId="0" fontId="22" fillId="24" borderId="0" xfId="97" applyFont="1" applyFill="1" applyBorder="1" applyAlignment="1">
      <alignment horizontal="center" vertical="center"/>
      <protection/>
    </xf>
    <xf numFmtId="0" fontId="22" fillId="24" borderId="0" xfId="97" applyFont="1" applyFill="1" applyBorder="1" applyAlignment="1">
      <alignment horizontal="left" vertical="center"/>
      <protection/>
    </xf>
    <xf numFmtId="0" fontId="23" fillId="24" borderId="0" xfId="97" applyFont="1" applyFill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0" fontId="52" fillId="24" borderId="10" xfId="95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justify" vertical="center" wrapText="1"/>
    </xf>
    <xf numFmtId="1" fontId="52" fillId="24" borderId="10" xfId="0" applyNumberFormat="1" applyFont="1" applyFill="1" applyBorder="1" applyAlignment="1">
      <alignment horizontal="center" vertical="center" wrapText="1"/>
    </xf>
    <xf numFmtId="0" fontId="52" fillId="24" borderId="10" xfId="95" applyFont="1" applyFill="1" applyBorder="1">
      <alignment/>
      <protection/>
    </xf>
    <xf numFmtId="9" fontId="52" fillId="24" borderId="10" xfId="95" applyNumberFormat="1" applyFont="1" applyFill="1" applyBorder="1">
      <alignment/>
      <protection/>
    </xf>
    <xf numFmtId="0" fontId="23" fillId="24" borderId="10" xfId="96" applyFont="1" applyFill="1" applyBorder="1" applyAlignment="1">
      <alignment horizontal="left" vertical="center" wrapText="1"/>
      <protection/>
    </xf>
    <xf numFmtId="1" fontId="52" fillId="24" borderId="10" xfId="96" applyNumberFormat="1" applyFont="1" applyFill="1" applyBorder="1" applyAlignment="1">
      <alignment horizontal="center" vertical="center" wrapText="1"/>
      <protection/>
    </xf>
    <xf numFmtId="0" fontId="52" fillId="24" borderId="10" xfId="96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left" vertical="center" wrapText="1"/>
    </xf>
    <xf numFmtId="0" fontId="53" fillId="24" borderId="10" xfId="0" applyFont="1" applyFill="1" applyBorder="1" applyAlignment="1">
      <alignment horizontal="center" vertical="center"/>
    </xf>
    <xf numFmtId="1" fontId="5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52" fillId="24" borderId="0" xfId="95" applyFont="1" applyFill="1" applyAlignment="1">
      <alignment horizontal="center" vertical="center"/>
      <protection/>
    </xf>
    <xf numFmtId="0" fontId="52" fillId="24" borderId="0" xfId="95" applyFont="1" applyFill="1" applyAlignment="1">
      <alignment horizontal="left"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56" fillId="0" borderId="10" xfId="95" applyFont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56" fillId="0" borderId="10" xfId="95" applyFont="1" applyBorder="1" applyAlignment="1">
      <alignment vertical="center"/>
      <protection/>
    </xf>
    <xf numFmtId="9" fontId="56" fillId="0" borderId="10" xfId="95" applyNumberFormat="1" applyFont="1" applyBorder="1" applyAlignment="1">
      <alignment horizontal="center" vertical="center"/>
      <protection/>
    </xf>
    <xf numFmtId="0" fontId="56" fillId="0" borderId="10" xfId="95" applyFont="1" applyBorder="1" applyAlignment="1">
      <alignment horizontal="center" vertical="center" wrapText="1"/>
      <protection/>
    </xf>
    <xf numFmtId="14" fontId="56" fillId="0" borderId="10" xfId="95" applyNumberFormat="1" applyFont="1" applyBorder="1" applyAlignment="1">
      <alignment horizontal="center" vertical="center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vertical="top" wrapText="1"/>
    </xf>
    <xf numFmtId="0" fontId="53" fillId="24" borderId="10" xfId="0" applyFont="1" applyFill="1" applyBorder="1" applyAlignment="1">
      <alignment horizontal="center" vertical="top" wrapText="1"/>
    </xf>
    <xf numFmtId="14" fontId="52" fillId="0" borderId="10" xfId="95" applyNumberFormat="1" applyFont="1" applyBorder="1" applyAlignment="1">
      <alignment horizontal="center" vertical="center"/>
      <protection/>
    </xf>
    <xf numFmtId="0" fontId="52" fillId="0" borderId="10" xfId="95" applyFont="1" applyBorder="1" applyAlignment="1">
      <alignment horizontal="center" vertical="center" wrapText="1"/>
      <protection/>
    </xf>
    <xf numFmtId="14" fontId="52" fillId="0" borderId="10" xfId="95" applyNumberFormat="1" applyFont="1" applyBorder="1" applyAlignment="1">
      <alignment horizontal="center" vertical="center" wrapText="1"/>
      <protection/>
    </xf>
    <xf numFmtId="9" fontId="52" fillId="0" borderId="10" xfId="95" applyNumberFormat="1" applyFont="1" applyBorder="1" applyAlignment="1">
      <alignment horizontal="center" vertical="center" wrapText="1"/>
      <protection/>
    </xf>
    <xf numFmtId="0" fontId="53" fillId="0" borderId="10" xfId="95" applyFont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center" vertical="center" wrapText="1"/>
      <protection/>
    </xf>
    <xf numFmtId="0" fontId="22" fillId="0" borderId="10" xfId="97" applyFont="1" applyFill="1" applyBorder="1" applyAlignment="1">
      <alignment horizontal="center" vertical="center" wrapText="1"/>
      <protection/>
    </xf>
    <xf numFmtId="0" fontId="22" fillId="0" borderId="10" xfId="103" applyFont="1" applyFill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center" wrapText="1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5" applyFont="1" applyBorder="1" applyAlignment="1">
      <alignment horizontal="left" vertical="center" wrapText="1"/>
      <protection/>
    </xf>
    <xf numFmtId="0" fontId="23" fillId="0" borderId="10" xfId="95" applyFont="1" applyBorder="1" applyAlignment="1">
      <alignment horizontal="center" vertical="center" wrapText="1"/>
      <protection/>
    </xf>
    <xf numFmtId="14" fontId="23" fillId="0" borderId="10" xfId="104" applyNumberFormat="1" applyFont="1" applyBorder="1" applyAlignment="1">
      <alignment horizontal="center" vertical="center" wrapText="1"/>
      <protection/>
    </xf>
    <xf numFmtId="1" fontId="57" fillId="0" borderId="10" xfId="0" applyNumberFormat="1" applyFont="1" applyBorder="1" applyAlignment="1">
      <alignment horizontal="center" vertical="center" wrapText="1"/>
    </xf>
    <xf numFmtId="1" fontId="23" fillId="0" borderId="10" xfId="104" applyNumberFormat="1" applyFont="1" applyBorder="1" applyAlignment="1">
      <alignment horizontal="center" vertical="center" wrapText="1"/>
      <protection/>
    </xf>
    <xf numFmtId="0" fontId="57" fillId="0" borderId="10" xfId="95" applyFont="1" applyBorder="1" applyAlignment="1">
      <alignment horizontal="center" vertical="center" wrapText="1"/>
      <protection/>
    </xf>
    <xf numFmtId="2" fontId="57" fillId="0" borderId="10" xfId="95" applyNumberFormat="1" applyFont="1" applyBorder="1" applyAlignment="1">
      <alignment horizontal="center" vertical="center" wrapText="1"/>
      <protection/>
    </xf>
    <xf numFmtId="14" fontId="57" fillId="0" borderId="10" xfId="104" applyNumberFormat="1" applyFont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center" vertical="center"/>
      <protection/>
    </xf>
    <xf numFmtId="0" fontId="58" fillId="0" borderId="10" xfId="95" applyFont="1" applyBorder="1" applyAlignment="1">
      <alignment horizontal="center" vertical="center" wrapText="1"/>
      <protection/>
    </xf>
    <xf numFmtId="14" fontId="58" fillId="0" borderId="10" xfId="104" applyNumberFormat="1" applyFont="1" applyBorder="1" applyAlignment="1">
      <alignment horizontal="center" vertical="center" wrapText="1"/>
      <protection/>
    </xf>
    <xf numFmtId="14" fontId="22" fillId="0" borderId="10" xfId="104" applyNumberFormat="1" applyFont="1" applyBorder="1" applyAlignment="1">
      <alignment horizontal="center" vertical="center" wrapText="1"/>
      <protection/>
    </xf>
    <xf numFmtId="1" fontId="22" fillId="0" borderId="10" xfId="104" applyNumberFormat="1" applyFont="1" applyBorder="1" applyAlignment="1">
      <alignment horizontal="center" vertical="center" wrapText="1"/>
      <protection/>
    </xf>
    <xf numFmtId="49" fontId="23" fillId="0" borderId="10" xfId="112" applyNumberFormat="1" applyFont="1" applyFill="1" applyBorder="1" applyAlignment="1">
      <alignment horizontal="center" vertical="center" wrapText="1"/>
      <protection/>
    </xf>
    <xf numFmtId="0" fontId="23" fillId="0" borderId="10" xfId="112" applyFont="1" applyFill="1" applyBorder="1" applyAlignment="1">
      <alignment horizontal="left" vertical="center" wrapText="1"/>
      <protection/>
    </xf>
    <xf numFmtId="0" fontId="23" fillId="0" borderId="10" xfId="114" applyFont="1" applyFill="1" applyBorder="1" applyAlignment="1">
      <alignment horizontal="center" vertical="center" wrapText="1"/>
      <protection/>
    </xf>
    <xf numFmtId="0" fontId="23" fillId="0" borderId="10" xfId="112" applyFont="1" applyFill="1" applyBorder="1" applyAlignment="1">
      <alignment horizontal="center" vertical="center" wrapText="1"/>
      <protection/>
    </xf>
    <xf numFmtId="1" fontId="23" fillId="0" borderId="10" xfId="114" applyNumberFormat="1" applyFont="1" applyFill="1" applyBorder="1" applyAlignment="1">
      <alignment horizontal="center" vertical="center" wrapText="1"/>
      <protection/>
    </xf>
    <xf numFmtId="0" fontId="23" fillId="0" borderId="10" xfId="112" applyFont="1" applyBorder="1" applyAlignment="1">
      <alignment horizontal="center" vertical="center" wrapText="1"/>
      <protection/>
    </xf>
    <xf numFmtId="0" fontId="23" fillId="0" borderId="10" xfId="112" applyFont="1" applyBorder="1" applyAlignment="1">
      <alignment horizontal="left" vertical="center" wrapText="1"/>
      <protection/>
    </xf>
    <xf numFmtId="0" fontId="23" fillId="0" borderId="10" xfId="114" applyFont="1" applyFill="1" applyBorder="1" applyAlignment="1">
      <alignment horizontal="left" vertical="center" wrapText="1"/>
      <protection/>
    </xf>
    <xf numFmtId="0" fontId="22" fillId="0" borderId="10" xfId="112" applyFont="1" applyBorder="1" applyAlignment="1">
      <alignment horizontal="center" vertical="center" wrapText="1"/>
      <protection/>
    </xf>
    <xf numFmtId="0" fontId="22" fillId="0" borderId="10" xfId="114" applyFont="1" applyFill="1" applyBorder="1" applyAlignment="1">
      <alignment horizontal="center" vertical="center" wrapText="1"/>
      <protection/>
    </xf>
    <xf numFmtId="1" fontId="22" fillId="0" borderId="10" xfId="11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" fontId="57" fillId="26" borderId="10" xfId="0" applyNumberFormat="1" applyFont="1" applyFill="1" applyBorder="1" applyAlignment="1">
      <alignment horizontal="center" vertical="center" wrapText="1"/>
    </xf>
    <xf numFmtId="2" fontId="57" fillId="26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23" fillId="0" borderId="10" xfId="96" applyNumberFormat="1" applyFont="1" applyFill="1" applyBorder="1" applyAlignment="1">
      <alignment horizontal="center" vertical="center" wrapText="1"/>
      <protection/>
    </xf>
    <xf numFmtId="1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58" fillId="26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22" fillId="0" borderId="10" xfId="96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23" fillId="0" borderId="10" xfId="96" applyFont="1" applyFill="1" applyBorder="1" applyAlignment="1">
      <alignment horizontal="left" vertical="center" wrapText="1"/>
      <protection/>
    </xf>
    <xf numFmtId="1" fontId="23" fillId="0" borderId="10" xfId="96" applyNumberFormat="1" applyFont="1" applyFill="1" applyBorder="1" applyAlignment="1">
      <alignment horizontal="center" vertical="center" wrapText="1"/>
      <protection/>
    </xf>
    <xf numFmtId="14" fontId="23" fillId="0" borderId="10" xfId="96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14" fontId="23" fillId="0" borderId="10" xfId="96" applyNumberFormat="1" applyFont="1" applyFill="1" applyBorder="1" applyAlignment="1" quotePrefix="1">
      <alignment horizontal="center" vertical="center" wrapText="1"/>
      <protection/>
    </xf>
    <xf numFmtId="1" fontId="23" fillId="0" borderId="10" xfId="96" applyNumberFormat="1" applyFont="1" applyFill="1" applyBorder="1" applyAlignment="1">
      <alignment horizontal="center" vertical="center" wrapText="1" shrinkToFit="1"/>
      <protection/>
    </xf>
    <xf numFmtId="1" fontId="24" fillId="0" borderId="10" xfId="113" applyNumberFormat="1" applyFont="1" applyFill="1" applyBorder="1" applyAlignment="1">
      <alignment horizontal="center" vertical="center" wrapText="1"/>
      <protection/>
    </xf>
    <xf numFmtId="0" fontId="53" fillId="0" borderId="10" xfId="95" applyFont="1" applyBorder="1" applyAlignment="1">
      <alignment horizontal="center" vertical="center"/>
      <protection/>
    </xf>
    <xf numFmtId="0" fontId="53" fillId="0" borderId="10" xfId="95" applyFont="1" applyBorder="1" applyAlignment="1">
      <alignment horizontal="center"/>
      <protection/>
    </xf>
    <xf numFmtId="1" fontId="53" fillId="0" borderId="10" xfId="95" applyNumberFormat="1" applyFont="1" applyBorder="1" applyAlignment="1">
      <alignment horizontal="center"/>
      <protection/>
    </xf>
    <xf numFmtId="1" fontId="53" fillId="0" borderId="10" xfId="95" applyNumberFormat="1" applyFont="1" applyBorder="1" applyAlignment="1">
      <alignment horizontal="center" vertical="center"/>
      <protection/>
    </xf>
    <xf numFmtId="1" fontId="54" fillId="0" borderId="10" xfId="95" applyNumberFormat="1" applyFont="1" applyBorder="1" applyAlignment="1">
      <alignment horizontal="center" vertical="center"/>
      <protection/>
    </xf>
    <xf numFmtId="0" fontId="29" fillId="0" borderId="10" xfId="113" applyFont="1" applyBorder="1" applyAlignment="1">
      <alignment horizontal="center" vertical="center"/>
      <protection/>
    </xf>
    <xf numFmtId="1" fontId="28" fillId="0" borderId="10" xfId="113" applyNumberFormat="1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0" fontId="54" fillId="0" borderId="10" xfId="96" applyFont="1" applyFill="1" applyBorder="1" applyAlignment="1">
      <alignment horizontal="center" vertical="center" wrapText="1"/>
      <protection/>
    </xf>
    <xf numFmtId="1" fontId="54" fillId="0" borderId="10" xfId="96" applyNumberFormat="1" applyFont="1" applyFill="1" applyBorder="1" applyAlignment="1">
      <alignment horizontal="center" vertical="center" wrapText="1" shrinkToFit="1"/>
      <protection/>
    </xf>
    <xf numFmtId="0" fontId="55" fillId="25" borderId="10" xfId="96" applyFont="1" applyFill="1" applyBorder="1" applyAlignment="1">
      <alignment horizontal="center" vertical="center" wrapText="1"/>
      <protection/>
    </xf>
    <xf numFmtId="1" fontId="55" fillId="25" borderId="10" xfId="96" applyNumberFormat="1" applyFont="1" applyFill="1" applyBorder="1" applyAlignment="1">
      <alignment horizontal="center" vertical="center" wrapText="1" shrinkToFit="1"/>
      <protection/>
    </xf>
    <xf numFmtId="0" fontId="53" fillId="24" borderId="10" xfId="95" applyFont="1" applyFill="1" applyBorder="1" applyAlignment="1">
      <alignment horizontal="center" vertical="center"/>
      <protection/>
    </xf>
    <xf numFmtId="0" fontId="60" fillId="24" borderId="10" xfId="97" applyFont="1" applyFill="1" applyBorder="1" applyAlignment="1">
      <alignment horizontal="center" vertical="center" wrapText="1"/>
      <protection/>
    </xf>
    <xf numFmtId="0" fontId="60" fillId="24" borderId="10" xfId="95" applyFont="1" applyFill="1" applyBorder="1" applyAlignment="1">
      <alignment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95" applyFont="1" applyBorder="1">
      <alignment/>
      <protection/>
    </xf>
    <xf numFmtId="0" fontId="5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7" fillId="26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" fontId="61" fillId="0" borderId="10" xfId="107" applyNumberFormat="1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1" fontId="62" fillId="0" borderId="10" xfId="107" applyNumberFormat="1" applyFont="1" applyBorder="1" applyAlignment="1">
      <alignment horizontal="center" vertical="center"/>
      <protection/>
    </xf>
    <xf numFmtId="0" fontId="51" fillId="0" borderId="11" xfId="110" applyBorder="1" applyAlignment="1">
      <alignment horizontal="center" vertical="center"/>
      <protection/>
    </xf>
    <xf numFmtId="0" fontId="51" fillId="27" borderId="10" xfId="110" applyFill="1" applyBorder="1" applyAlignment="1">
      <alignment horizontal="center" vertical="center"/>
      <protection/>
    </xf>
    <xf numFmtId="177" fontId="51" fillId="27" borderId="10" xfId="110" applyNumberFormat="1" applyFill="1" applyBorder="1" applyAlignment="1">
      <alignment horizontal="center" vertical="center"/>
      <protection/>
    </xf>
    <xf numFmtId="177" fontId="51" fillId="0" borderId="11" xfId="110" applyNumberFormat="1" applyBorder="1" applyAlignment="1">
      <alignment horizontal="center" vertical="center"/>
      <protection/>
    </xf>
    <xf numFmtId="177" fontId="51" fillId="0" borderId="11" xfId="110" applyNumberFormat="1" applyFont="1" applyBorder="1" applyAlignment="1">
      <alignment horizontal="center" vertical="center"/>
      <protection/>
    </xf>
    <xf numFmtId="1" fontId="33" fillId="0" borderId="10" xfId="95" applyNumberFormat="1" applyFont="1" applyFill="1" applyBorder="1" applyAlignment="1">
      <alignment horizontal="center" vertical="center" wrapText="1"/>
      <protection/>
    </xf>
    <xf numFmtId="1" fontId="33" fillId="0" borderId="10" xfId="95" applyNumberFormat="1" applyFont="1" applyBorder="1" applyAlignment="1">
      <alignment horizontal="center" vertical="center" wrapText="1"/>
      <protection/>
    </xf>
    <xf numFmtId="2" fontId="63" fillId="0" borderId="10" xfId="95" applyNumberFormat="1" applyFont="1" applyBorder="1" applyAlignment="1">
      <alignment horizontal="center" vertical="center" wrapText="1"/>
      <protection/>
    </xf>
    <xf numFmtId="0" fontId="33" fillId="0" borderId="10" xfId="95" applyFont="1" applyBorder="1" applyAlignment="1">
      <alignment horizontal="center" vertical="center" wrapText="1"/>
      <protection/>
    </xf>
    <xf numFmtId="2" fontId="33" fillId="0" borderId="10" xfId="95" applyNumberFormat="1" applyFont="1" applyBorder="1" applyAlignment="1">
      <alignment horizontal="center" vertical="center" wrapText="1"/>
      <protection/>
    </xf>
    <xf numFmtId="0" fontId="63" fillId="0" borderId="10" xfId="95" applyFont="1" applyBorder="1" applyAlignment="1">
      <alignment horizontal="center" vertical="center" wrapText="1"/>
      <protection/>
    </xf>
    <xf numFmtId="0" fontId="34" fillId="0" borderId="10" xfId="114" applyFont="1" applyFill="1" applyBorder="1" applyAlignment="1">
      <alignment horizontal="center" vertical="center" wrapText="1"/>
      <protection/>
    </xf>
    <xf numFmtId="2" fontId="34" fillId="0" borderId="10" xfId="111" applyNumberFormat="1" applyFont="1" applyBorder="1" applyAlignment="1">
      <alignment horizontal="center" vertical="center" wrapText="1"/>
      <protection/>
    </xf>
    <xf numFmtId="2" fontId="34" fillId="0" borderId="10" xfId="114" applyNumberFormat="1" applyFont="1" applyBorder="1" applyAlignment="1">
      <alignment horizontal="center" vertical="center" wrapText="1"/>
      <protection/>
    </xf>
    <xf numFmtId="1" fontId="34" fillId="0" borderId="10" xfId="111" applyNumberFormat="1" applyFont="1" applyBorder="1" applyAlignment="1">
      <alignment horizontal="center" vertical="center" wrapText="1"/>
      <protection/>
    </xf>
    <xf numFmtId="1" fontId="34" fillId="0" borderId="10" xfId="113" applyNumberFormat="1" applyFont="1" applyBorder="1" applyAlignment="1">
      <alignment horizontal="center" vertical="center" wrapText="1"/>
      <protection/>
    </xf>
    <xf numFmtId="2" fontId="34" fillId="0" borderId="10" xfId="112" applyNumberFormat="1" applyFont="1" applyFill="1" applyBorder="1" applyAlignment="1">
      <alignment horizontal="center" vertical="center" wrapText="1"/>
      <protection/>
    </xf>
    <xf numFmtId="2" fontId="34" fillId="0" borderId="10" xfId="112" applyNumberFormat="1" applyFont="1" applyBorder="1" applyAlignment="1">
      <alignment horizontal="center" vertical="center" wrapText="1"/>
      <protection/>
    </xf>
    <xf numFmtId="2" fontId="34" fillId="0" borderId="10" xfId="114" applyNumberFormat="1" applyFont="1" applyFill="1" applyBorder="1" applyAlignment="1">
      <alignment horizontal="center" vertical="center" wrapText="1"/>
      <protection/>
    </xf>
    <xf numFmtId="0" fontId="35" fillId="0" borderId="10" xfId="113" applyFont="1" applyBorder="1" applyAlignment="1">
      <alignment horizontal="center" vertical="center"/>
      <protection/>
    </xf>
    <xf numFmtId="0" fontId="34" fillId="0" borderId="10" xfId="113" applyFont="1" applyBorder="1" applyAlignment="1">
      <alignment vertical="center"/>
      <protection/>
    </xf>
    <xf numFmtId="1" fontId="35" fillId="0" borderId="10" xfId="113" applyNumberFormat="1" applyFont="1" applyBorder="1" applyAlignment="1">
      <alignment horizontal="center" vertical="center"/>
      <protection/>
    </xf>
    <xf numFmtId="2" fontId="57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2" fontId="23" fillId="0" borderId="10" xfId="96" applyNumberFormat="1" applyFont="1" applyFill="1" applyBorder="1" applyAlignment="1">
      <alignment horizontal="center" vertical="center" wrapText="1"/>
      <protection/>
    </xf>
    <xf numFmtId="2" fontId="23" fillId="0" borderId="10" xfId="96" applyNumberFormat="1" applyFont="1" applyFill="1" applyBorder="1" applyAlignment="1">
      <alignment horizontal="center" vertical="center" wrapText="1" shrinkToFit="1"/>
      <protection/>
    </xf>
    <xf numFmtId="2" fontId="24" fillId="0" borderId="10" xfId="113" applyNumberFormat="1" applyFont="1" applyFill="1" applyBorder="1" applyAlignment="1">
      <alignment horizontal="center" vertical="center" wrapText="1"/>
      <protection/>
    </xf>
    <xf numFmtId="1" fontId="53" fillId="0" borderId="10" xfId="96" applyNumberFormat="1" applyFont="1" applyFill="1" applyBorder="1" applyAlignment="1">
      <alignment horizontal="center" vertical="center" wrapText="1" shrinkToFit="1"/>
      <protection/>
    </xf>
    <xf numFmtId="2" fontId="52" fillId="0" borderId="10" xfId="96" applyNumberFormat="1" applyFont="1" applyFill="1" applyBorder="1" applyAlignment="1">
      <alignment horizontal="center" vertical="center" wrapText="1" shrinkToFit="1"/>
      <protection/>
    </xf>
    <xf numFmtId="0" fontId="52" fillId="0" borderId="10" xfId="96" applyFont="1" applyFill="1" applyBorder="1" applyAlignment="1">
      <alignment horizontal="center" vertical="center" wrapText="1" shrinkToFit="1"/>
      <protection/>
    </xf>
    <xf numFmtId="1" fontId="53" fillId="0" borderId="10" xfId="96" applyNumberFormat="1" applyFont="1" applyFill="1" applyBorder="1" applyAlignment="1">
      <alignment horizontal="center" vertical="center" wrapText="1"/>
      <protection/>
    </xf>
    <xf numFmtId="1" fontId="52" fillId="0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52" fillId="0" borderId="10" xfId="96" applyNumberFormat="1" applyFont="1" applyFill="1" applyBorder="1" applyAlignment="1">
      <alignment horizontal="center" vertical="center" wrapText="1"/>
      <protection/>
    </xf>
    <xf numFmtId="0" fontId="52" fillId="0" borderId="10" xfId="96" applyFont="1" applyFill="1" applyBorder="1" applyAlignment="1">
      <alignment horizontal="center" vertical="center" wrapText="1"/>
      <protection/>
    </xf>
    <xf numFmtId="2" fontId="52" fillId="0" borderId="10" xfId="96" applyNumberFormat="1" applyFont="1" applyFill="1" applyBorder="1" applyAlignment="1">
      <alignment horizontal="center" vertical="center" wrapText="1"/>
      <protection/>
    </xf>
    <xf numFmtId="176" fontId="23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 quotePrefix="1">
      <alignment horizontal="center" vertical="center" wrapText="1"/>
    </xf>
    <xf numFmtId="2" fontId="53" fillId="24" borderId="10" xfId="0" applyNumberFormat="1" applyFont="1" applyFill="1" applyBorder="1" applyAlignment="1">
      <alignment horizontal="center" vertical="center" wrapText="1"/>
    </xf>
    <xf numFmtId="1" fontId="53" fillId="24" borderId="10" xfId="0" applyNumberFormat="1" applyFont="1" applyFill="1" applyBorder="1" applyAlignment="1">
      <alignment horizontal="center" vertical="center" wrapText="1"/>
    </xf>
    <xf numFmtId="1" fontId="52" fillId="24" borderId="10" xfId="95" applyNumberFormat="1" applyFont="1" applyFill="1" applyBorder="1" applyAlignment="1">
      <alignment horizontal="center" vertical="center"/>
      <protection/>
    </xf>
    <xf numFmtId="1" fontId="56" fillId="0" borderId="10" xfId="95" applyNumberFormat="1" applyFont="1" applyBorder="1" applyAlignment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1" fontId="58" fillId="0" borderId="10" xfId="95" applyNumberFormat="1" applyFont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0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1" fontId="65" fillId="0" borderId="0" xfId="0" applyNumberFormat="1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2" fontId="68" fillId="0" borderId="10" xfId="0" applyNumberFormat="1" applyFont="1" applyBorder="1" applyAlignment="1">
      <alignment horizontal="center" vertical="center" wrapText="1"/>
    </xf>
    <xf numFmtId="9" fontId="68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2" fontId="22" fillId="0" borderId="10" xfId="97" applyNumberFormat="1" applyFont="1" applyFill="1" applyBorder="1" applyAlignment="1">
      <alignment horizontal="center" vertical="center" wrapText="1"/>
      <protection/>
    </xf>
    <xf numFmtId="0" fontId="22" fillId="0" borderId="10" xfId="97" applyFont="1" applyFill="1" applyBorder="1" applyAlignment="1">
      <alignment horizontal="center" vertical="center" wrapText="1"/>
      <protection/>
    </xf>
    <xf numFmtId="0" fontId="22" fillId="0" borderId="10" xfId="103" applyFont="1" applyFill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left" vertical="center" wrapText="1"/>
      <protection/>
    </xf>
    <xf numFmtId="0" fontId="5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2" fillId="0" borderId="0" xfId="97" applyFont="1" applyAlignment="1">
      <alignment horizontal="left" vertical="top"/>
      <protection/>
    </xf>
    <xf numFmtId="0" fontId="23" fillId="0" borderId="10" xfId="95" applyFont="1" applyBorder="1" applyAlignment="1">
      <alignment horizontal="left" vertical="center" wrapText="1"/>
      <protection/>
    </xf>
    <xf numFmtId="0" fontId="23" fillId="0" borderId="10" xfId="95" applyFont="1" applyBorder="1" applyAlignment="1">
      <alignment horizontal="left" vertical="center"/>
      <protection/>
    </xf>
    <xf numFmtId="0" fontId="23" fillId="0" borderId="10" xfId="112" applyFont="1" applyFill="1" applyBorder="1" applyAlignment="1">
      <alignment horizontal="center" vertical="center" wrapText="1"/>
      <protection/>
    </xf>
    <xf numFmtId="0" fontId="23" fillId="0" borderId="10" xfId="112" applyFont="1" applyFill="1" applyBorder="1" applyAlignment="1">
      <alignment horizontal="left" vertical="center" wrapText="1"/>
      <protection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24" borderId="0" xfId="97" applyFont="1" applyFill="1" applyAlignment="1">
      <alignment horizontal="center" vertical="top" wrapText="1"/>
      <protection/>
    </xf>
    <xf numFmtId="0" fontId="26" fillId="24" borderId="0" xfId="97" applyFont="1" applyFill="1" applyAlignment="1">
      <alignment horizontal="left" vertical="top"/>
      <protection/>
    </xf>
    <xf numFmtId="0" fontId="65" fillId="24" borderId="0" xfId="95" applyFont="1" applyFill="1" applyAlignment="1">
      <alignment horizontal="center" vertical="center"/>
      <protection/>
    </xf>
    <xf numFmtId="0" fontId="66" fillId="24" borderId="10" xfId="0" applyFont="1" applyFill="1" applyBorder="1" applyAlignment="1">
      <alignment horizontal="center" vertical="center" wrapText="1"/>
    </xf>
    <xf numFmtId="0" fontId="27" fillId="24" borderId="0" xfId="97" applyFont="1" applyFill="1" applyAlignment="1">
      <alignment horizontal="center" vertical="top"/>
      <protection/>
    </xf>
    <xf numFmtId="0" fontId="27" fillId="24" borderId="10" xfId="97" applyFont="1" applyFill="1" applyBorder="1" applyAlignment="1">
      <alignment horizontal="center" vertical="top"/>
      <protection/>
    </xf>
    <xf numFmtId="2" fontId="70" fillId="28" borderId="10" xfId="97" applyNumberFormat="1" applyFont="1" applyFill="1" applyBorder="1" applyAlignment="1">
      <alignment horizontal="center" vertical="center" wrapText="1"/>
      <protection/>
    </xf>
    <xf numFmtId="0" fontId="70" fillId="0" borderId="13" xfId="97" applyFont="1" applyBorder="1" applyAlignment="1">
      <alignment horizontal="center" vertical="center"/>
      <protection/>
    </xf>
    <xf numFmtId="0" fontId="70" fillId="0" borderId="14" xfId="97" applyFont="1" applyBorder="1" applyAlignment="1">
      <alignment horizontal="center" vertical="center"/>
      <protection/>
    </xf>
    <xf numFmtId="0" fontId="70" fillId="0" borderId="15" xfId="97" applyFont="1" applyBorder="1" applyAlignment="1">
      <alignment horizontal="center" vertical="center"/>
      <protection/>
    </xf>
    <xf numFmtId="0" fontId="51" fillId="0" borderId="10" xfId="110" applyBorder="1" applyAlignment="1">
      <alignment horizontal="center" vertical="center"/>
      <protection/>
    </xf>
    <xf numFmtId="177" fontId="51" fillId="0" borderId="10" xfId="110" applyNumberFormat="1" applyBorder="1" applyAlignment="1">
      <alignment horizontal="center" vertical="center"/>
      <protection/>
    </xf>
    <xf numFmtId="0" fontId="26" fillId="0" borderId="0" xfId="97" applyFont="1" applyAlignment="1">
      <alignment horizontal="center" vertical="top" wrapText="1"/>
      <protection/>
    </xf>
    <xf numFmtId="0" fontId="70" fillId="28" borderId="10" xfId="97" applyFont="1" applyFill="1" applyBorder="1" applyAlignment="1">
      <alignment horizontal="center" vertical="center" wrapText="1"/>
      <protection/>
    </xf>
    <xf numFmtId="0" fontId="70" fillId="28" borderId="10" xfId="103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 2" xfId="95"/>
    <cellStyle name="Normal 2" xfId="96"/>
    <cellStyle name="Normal 2 10 2" xfId="97"/>
    <cellStyle name="Normal 2 2" xfId="98"/>
    <cellStyle name="Normal 2 3" xfId="99"/>
    <cellStyle name="Normal 2 4" xfId="100"/>
    <cellStyle name="Normal 2 54" xfId="101"/>
    <cellStyle name="Normal 2_Book1" xfId="102"/>
    <cellStyle name="Normal 2_Peforma of Desilting Action Plan 05(1).11.14kk" xfId="103"/>
    <cellStyle name="Normal 3" xfId="104"/>
    <cellStyle name="Normal 4" xfId="105"/>
    <cellStyle name="Normal 5" xfId="106"/>
    <cellStyle name="Normal 6" xfId="107"/>
    <cellStyle name="Normal 7" xfId="108"/>
    <cellStyle name="Normal 8" xfId="109"/>
    <cellStyle name="Normal 9" xfId="110"/>
    <cellStyle name="Normal_Annexure-A" xfId="111"/>
    <cellStyle name="Normal_Annual Action plan  Oct-2012 to June-2013" xfId="112"/>
    <cellStyle name="Normal_Modified Performa of Action Plan for desilting_24.04.12" xfId="113"/>
    <cellStyle name="Normal_Peforma of Desilting Action Plan 05(1).11.14kk" xfId="114"/>
    <cellStyle name="Note" xfId="115"/>
    <cellStyle name="Note 2" xfId="116"/>
    <cellStyle name="Output" xfId="117"/>
    <cellStyle name="Output 2" xfId="118"/>
    <cellStyle name="Percent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zoomScalePageLayoutView="0" workbookViewId="0" topLeftCell="A1">
      <selection activeCell="F6" sqref="F6"/>
    </sheetView>
  </sheetViews>
  <sheetFormatPr defaultColWidth="9.140625" defaultRowHeight="12"/>
  <cols>
    <col min="1" max="1" width="6.00390625" style="213" customWidth="1"/>
    <col min="2" max="2" width="10.7109375" style="213" customWidth="1"/>
    <col min="3" max="3" width="11.28125" style="213" customWidth="1"/>
    <col min="4" max="4" width="11.421875" style="213" customWidth="1"/>
    <col min="5" max="5" width="13.8515625" style="213" customWidth="1"/>
    <col min="6" max="6" width="18.421875" style="213" customWidth="1"/>
    <col min="7" max="7" width="17.57421875" style="213" customWidth="1"/>
    <col min="8" max="8" width="12.140625" style="213" customWidth="1"/>
    <col min="9" max="10" width="14.28125" style="213" customWidth="1"/>
    <col min="11" max="16384" width="9.140625" style="213" customWidth="1"/>
  </cols>
  <sheetData>
    <row r="1" spans="1:10" ht="20.25" customHeight="1">
      <c r="A1" s="244" t="s">
        <v>331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2.5">
      <c r="A2" s="214"/>
      <c r="B2" s="214"/>
      <c r="C2" s="214"/>
      <c r="D2" s="214"/>
      <c r="E2" s="214"/>
      <c r="F2" s="214"/>
      <c r="G2" s="214"/>
      <c r="H2" s="214"/>
      <c r="I2" s="245" t="s">
        <v>332</v>
      </c>
      <c r="J2" s="245"/>
    </row>
    <row r="3" spans="1:10" ht="22.5">
      <c r="A3" s="246" t="s">
        <v>333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22.5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59" customHeight="1">
      <c r="A5" s="215" t="s">
        <v>1</v>
      </c>
      <c r="B5" s="215" t="s">
        <v>334</v>
      </c>
      <c r="C5" s="215" t="s">
        <v>335</v>
      </c>
      <c r="D5" s="215" t="s">
        <v>336</v>
      </c>
      <c r="E5" s="215" t="s">
        <v>302</v>
      </c>
      <c r="F5" s="215" t="s">
        <v>303</v>
      </c>
      <c r="G5" s="215" t="s">
        <v>337</v>
      </c>
      <c r="H5" s="215" t="s">
        <v>305</v>
      </c>
      <c r="I5" s="215" t="s">
        <v>338</v>
      </c>
      <c r="J5" s="216" t="s">
        <v>339</v>
      </c>
    </row>
    <row r="6" spans="1:10" ht="73.5" customHeight="1">
      <c r="A6" s="217">
        <v>1</v>
      </c>
      <c r="B6" s="217" t="s">
        <v>340</v>
      </c>
      <c r="C6" s="218">
        <v>108</v>
      </c>
      <c r="D6" s="219">
        <v>59.87</v>
      </c>
      <c r="E6" s="220">
        <v>17089</v>
      </c>
      <c r="F6" s="221">
        <v>8516</v>
      </c>
      <c r="G6" s="221">
        <v>1589</v>
      </c>
      <c r="H6" s="221">
        <f>F6+G6</f>
        <v>10105</v>
      </c>
      <c r="I6" s="222">
        <f>H6/E6*100</f>
        <v>59.13160512610452</v>
      </c>
      <c r="J6" s="223"/>
    </row>
    <row r="7" spans="1:10" ht="84" customHeight="1">
      <c r="A7" s="217">
        <v>2</v>
      </c>
      <c r="B7" s="217" t="s">
        <v>341</v>
      </c>
      <c r="C7" s="218">
        <v>114</v>
      </c>
      <c r="D7" s="219">
        <v>62.86</v>
      </c>
      <c r="E7" s="220">
        <v>31187</v>
      </c>
      <c r="F7" s="220">
        <v>12664</v>
      </c>
      <c r="G7" s="220">
        <v>4172</v>
      </c>
      <c r="H7" s="221">
        <f>F7+G7</f>
        <v>16836</v>
      </c>
      <c r="I7" s="222">
        <f>H7/E7*100</f>
        <v>53.984031808125174</v>
      </c>
      <c r="J7" s="224" t="s">
        <v>342</v>
      </c>
    </row>
    <row r="8" spans="1:10" ht="39.75" customHeight="1">
      <c r="A8" s="216"/>
      <c r="B8" s="216" t="s">
        <v>5</v>
      </c>
      <c r="C8" s="216">
        <f>SUM(C6:C7)</f>
        <v>222</v>
      </c>
      <c r="D8" s="225">
        <f>SUM(D6:D7)</f>
        <v>122.72999999999999</v>
      </c>
      <c r="E8" s="226">
        <f>SUM(E6:E7)</f>
        <v>48276</v>
      </c>
      <c r="F8" s="226">
        <f>SUM(F6:F7)</f>
        <v>21180</v>
      </c>
      <c r="G8" s="226">
        <f>SUM(G6:G7)</f>
        <v>5761</v>
      </c>
      <c r="H8" s="222">
        <f>F8+G8</f>
        <v>26941</v>
      </c>
      <c r="I8" s="222">
        <f>H8/E8*100</f>
        <v>55.80619769657801</v>
      </c>
      <c r="J8" s="227"/>
    </row>
    <row r="9" ht="39.75" customHeight="1"/>
    <row r="10" ht="39.75" customHeight="1">
      <c r="I10" s="228"/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9" spans="1:10" ht="23.25">
      <c r="A29" s="247" t="s">
        <v>331</v>
      </c>
      <c r="B29" s="247"/>
      <c r="C29" s="247"/>
      <c r="D29" s="247"/>
      <c r="E29" s="247"/>
      <c r="F29" s="247"/>
      <c r="G29" s="247"/>
      <c r="H29" s="247"/>
      <c r="I29" s="247"/>
      <c r="J29" s="247"/>
    </row>
    <row r="30" spans="9:10" ht="22.5">
      <c r="I30" s="248" t="s">
        <v>343</v>
      </c>
      <c r="J30" s="248"/>
    </row>
    <row r="31" spans="1:10" ht="255.75">
      <c r="A31" s="229" t="s">
        <v>1</v>
      </c>
      <c r="B31" s="229" t="s">
        <v>334</v>
      </c>
      <c r="C31" s="229" t="s">
        <v>335</v>
      </c>
      <c r="D31" s="229" t="s">
        <v>336</v>
      </c>
      <c r="E31" s="229" t="s">
        <v>302</v>
      </c>
      <c r="F31" s="229" t="s">
        <v>303</v>
      </c>
      <c r="G31" s="229" t="s">
        <v>344</v>
      </c>
      <c r="H31" s="229" t="s">
        <v>305</v>
      </c>
      <c r="I31" s="229" t="s">
        <v>338</v>
      </c>
      <c r="J31" s="230" t="s">
        <v>339</v>
      </c>
    </row>
    <row r="32" spans="1:10" ht="45">
      <c r="A32" s="231">
        <v>1</v>
      </c>
      <c r="B32" s="231" t="s">
        <v>340</v>
      </c>
      <c r="C32" s="232">
        <v>108</v>
      </c>
      <c r="D32" s="233">
        <v>59.87</v>
      </c>
      <c r="E32" s="234">
        <v>17089</v>
      </c>
      <c r="F32" s="235">
        <v>8516</v>
      </c>
      <c r="G32" s="235">
        <v>1589</v>
      </c>
      <c r="H32" s="235">
        <f>F32+G32</f>
        <v>10105</v>
      </c>
      <c r="I32" s="236">
        <f>H32/E32*100</f>
        <v>59.13160512610452</v>
      </c>
      <c r="J32" s="237"/>
    </row>
    <row r="33" spans="1:10" ht="135">
      <c r="A33" s="231">
        <v>2</v>
      </c>
      <c r="B33" s="231" t="s">
        <v>341</v>
      </c>
      <c r="C33" s="232">
        <v>114</v>
      </c>
      <c r="D33" s="233">
        <v>62.86</v>
      </c>
      <c r="E33" s="234">
        <v>31187</v>
      </c>
      <c r="F33" s="234">
        <v>13462</v>
      </c>
      <c r="G33" s="234">
        <v>4172</v>
      </c>
      <c r="H33" s="235">
        <f>F33+G33</f>
        <v>17634</v>
      </c>
      <c r="I33" s="236">
        <f>H33/E33*100</f>
        <v>56.54279026517459</v>
      </c>
      <c r="J33" s="238" t="s">
        <v>342</v>
      </c>
    </row>
    <row r="34" spans="1:10" ht="23.25">
      <c r="A34" s="230"/>
      <c r="B34" s="230" t="s">
        <v>5</v>
      </c>
      <c r="C34" s="230">
        <f>SUM(C32:C33)</f>
        <v>222</v>
      </c>
      <c r="D34" s="239">
        <f>SUM(D32:D33)</f>
        <v>122.72999999999999</v>
      </c>
      <c r="E34" s="240">
        <f>SUM(E32:E33)</f>
        <v>48276</v>
      </c>
      <c r="F34" s="240">
        <f>SUM(F32:F33)</f>
        <v>21978</v>
      </c>
      <c r="G34" s="240">
        <f>SUM(G32:G33)</f>
        <v>5761</v>
      </c>
      <c r="H34" s="236">
        <f>F34+G34</f>
        <v>27739</v>
      </c>
      <c r="I34" s="236">
        <f>H34/E34*100</f>
        <v>57.45919297373436</v>
      </c>
      <c r="J34" s="241"/>
    </row>
    <row r="35" spans="1:10" ht="135">
      <c r="A35" s="231">
        <v>2</v>
      </c>
      <c r="B35" s="231" t="s">
        <v>341</v>
      </c>
      <c r="C35" s="232">
        <v>114</v>
      </c>
      <c r="D35" s="233">
        <v>62.86</v>
      </c>
      <c r="E35" s="234">
        <v>31187</v>
      </c>
      <c r="F35" s="234">
        <v>11016</v>
      </c>
      <c r="G35" s="234"/>
      <c r="H35" s="234"/>
      <c r="I35" s="236">
        <f>F35/E35*100</f>
        <v>35.32240997851669</v>
      </c>
      <c r="J35" s="238" t="s">
        <v>342</v>
      </c>
    </row>
    <row r="36" spans="1:10" ht="23.25">
      <c r="A36" s="230"/>
      <c r="B36" s="230" t="s">
        <v>5</v>
      </c>
      <c r="C36" s="230">
        <f>SUM(C34:C35)</f>
        <v>336</v>
      </c>
      <c r="D36" s="239">
        <f>SUM(D34:D35)</f>
        <v>185.58999999999997</v>
      </c>
      <c r="E36" s="240">
        <f>SUM(E34:E35)</f>
        <v>79463</v>
      </c>
      <c r="F36" s="240">
        <f>SUM(F34:F35)</f>
        <v>32994</v>
      </c>
      <c r="G36" s="240"/>
      <c r="H36" s="240"/>
      <c r="I36" s="236">
        <f>F36/E36*100</f>
        <v>41.52121112970817</v>
      </c>
      <c r="J36" s="241"/>
    </row>
    <row r="50" spans="1:10" ht="23.25">
      <c r="A50" s="247" t="s">
        <v>331</v>
      </c>
      <c r="B50" s="247"/>
      <c r="C50" s="247"/>
      <c r="D50" s="247"/>
      <c r="E50" s="247"/>
      <c r="F50" s="247"/>
      <c r="G50" s="247"/>
      <c r="H50" s="247"/>
      <c r="I50" s="247"/>
      <c r="J50" s="247"/>
    </row>
    <row r="51" spans="9:10" ht="22.5">
      <c r="I51" s="248" t="s">
        <v>345</v>
      </c>
      <c r="J51" s="248"/>
    </row>
    <row r="52" spans="1:10" ht="23.25">
      <c r="A52" s="249" t="s">
        <v>346</v>
      </c>
      <c r="B52" s="249"/>
      <c r="C52" s="249"/>
      <c r="D52" s="249"/>
      <c r="E52" s="249"/>
      <c r="F52" s="249"/>
      <c r="G52" s="249"/>
      <c r="H52" s="249"/>
      <c r="I52" s="249"/>
      <c r="J52" s="249"/>
    </row>
    <row r="54" spans="1:10" ht="162.75">
      <c r="A54" s="229" t="s">
        <v>1</v>
      </c>
      <c r="B54" s="229" t="s">
        <v>334</v>
      </c>
      <c r="C54" s="229" t="s">
        <v>335</v>
      </c>
      <c r="D54" s="229" t="s">
        <v>347</v>
      </c>
      <c r="E54" s="229" t="s">
        <v>348</v>
      </c>
      <c r="F54" s="229" t="s">
        <v>349</v>
      </c>
      <c r="G54" s="229"/>
      <c r="H54" s="229"/>
      <c r="I54" s="229" t="s">
        <v>338</v>
      </c>
      <c r="J54" s="230" t="s">
        <v>339</v>
      </c>
    </row>
    <row r="55" spans="1:10" ht="67.5">
      <c r="A55" s="231">
        <v>1</v>
      </c>
      <c r="B55" s="231" t="s">
        <v>350</v>
      </c>
      <c r="C55" s="232">
        <v>108</v>
      </c>
      <c r="D55" s="233">
        <v>59.87</v>
      </c>
      <c r="E55" s="234">
        <v>17089</v>
      </c>
      <c r="F55" s="231">
        <v>2897</v>
      </c>
      <c r="G55" s="231"/>
      <c r="H55" s="231"/>
      <c r="I55" s="242">
        <f>F55/E55*100</f>
        <v>16.95242553689508</v>
      </c>
      <c r="J55" s="237"/>
    </row>
    <row r="56" spans="1:10" ht="135">
      <c r="A56" s="231">
        <v>2</v>
      </c>
      <c r="B56" s="231" t="s">
        <v>351</v>
      </c>
      <c r="C56" s="232">
        <v>114</v>
      </c>
      <c r="D56" s="233">
        <v>62.86</v>
      </c>
      <c r="E56" s="234">
        <v>31187</v>
      </c>
      <c r="F56" s="234">
        <v>875</v>
      </c>
      <c r="G56" s="234"/>
      <c r="H56" s="234"/>
      <c r="I56" s="243">
        <f>F56/E56</f>
        <v>0.028056562029050568</v>
      </c>
      <c r="J56" s="238" t="s">
        <v>342</v>
      </c>
    </row>
    <row r="57" spans="1:10" ht="23.25">
      <c r="A57" s="230"/>
      <c r="B57" s="230" t="s">
        <v>5</v>
      </c>
      <c r="C57" s="230">
        <f>SUM(C55:C56)</f>
        <v>222</v>
      </c>
      <c r="D57" s="239">
        <f>SUM(D55:D56)</f>
        <v>122.72999999999999</v>
      </c>
      <c r="E57" s="240">
        <f>SUM(E55:E56)</f>
        <v>48276</v>
      </c>
      <c r="F57" s="240">
        <f>SUM(F55:F56)</f>
        <v>3772</v>
      </c>
      <c r="G57" s="240"/>
      <c r="H57" s="240"/>
      <c r="I57" s="243">
        <f>F57/E57</f>
        <v>0.07813406247410722</v>
      </c>
      <c r="J57" s="241"/>
    </row>
  </sheetData>
  <sheetProtection/>
  <mergeCells count="8">
    <mergeCell ref="I51:J51"/>
    <mergeCell ref="A52:J52"/>
    <mergeCell ref="A1:J1"/>
    <mergeCell ref="I2:J2"/>
    <mergeCell ref="A3:J3"/>
    <mergeCell ref="A29:J29"/>
    <mergeCell ref="I30:J30"/>
    <mergeCell ref="A50:J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790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"/>
  <cols>
    <col min="1" max="1" width="8.28125" style="52" customWidth="1"/>
    <col min="2" max="2" width="44.421875" style="53" customWidth="1"/>
    <col min="3" max="3" width="13.421875" style="52" customWidth="1"/>
    <col min="4" max="4" width="17.421875" style="35" customWidth="1"/>
    <col min="5" max="5" width="18.8515625" style="35" customWidth="1"/>
    <col min="6" max="6" width="19.28125" style="35" customWidth="1"/>
    <col min="7" max="7" width="13.00390625" style="35" customWidth="1"/>
    <col min="8" max="8" width="13.8515625" style="35" customWidth="1"/>
    <col min="9" max="9" width="13.00390625" style="35" customWidth="1"/>
    <col min="10" max="10" width="0" style="35" hidden="1" customWidth="1"/>
    <col min="11" max="17" width="39.57421875" style="35" hidden="1" customWidth="1"/>
    <col min="18" max="18" width="0" style="35" hidden="1" customWidth="1"/>
    <col min="19" max="16384" width="9.140625" style="35" customWidth="1"/>
  </cols>
  <sheetData>
    <row r="1" spans="1:9" ht="20.25" customHeight="1">
      <c r="A1" s="263" t="s">
        <v>3</v>
      </c>
      <c r="B1" s="263"/>
      <c r="C1" s="263"/>
      <c r="D1" s="263"/>
      <c r="E1" s="263"/>
      <c r="F1" s="263"/>
      <c r="G1" s="263"/>
      <c r="H1" s="263"/>
      <c r="I1" s="263"/>
    </row>
    <row r="3" spans="1:9" ht="20.25">
      <c r="A3" s="264" t="s">
        <v>330</v>
      </c>
      <c r="B3" s="264"/>
      <c r="C3" s="264"/>
      <c r="D3" s="264"/>
      <c r="E3" s="264"/>
      <c r="F3" s="264"/>
      <c r="G3" s="264"/>
      <c r="H3" s="264"/>
      <c r="I3" s="264"/>
    </row>
    <row r="4" spans="1:3" ht="7.5" customHeight="1">
      <c r="A4" s="36"/>
      <c r="B4" s="37"/>
      <c r="C4" s="38"/>
    </row>
    <row r="5" spans="1:9" ht="28.5">
      <c r="A5" s="267"/>
      <c r="B5" s="267"/>
      <c r="C5" s="267"/>
      <c r="H5" s="265" t="s">
        <v>329</v>
      </c>
      <c r="I5" s="265"/>
    </row>
    <row r="6" spans="1:3" ht="15.75">
      <c r="A6" s="36"/>
      <c r="B6" s="37"/>
      <c r="C6" s="38"/>
    </row>
    <row r="7" spans="1:9" ht="117.75" customHeight="1">
      <c r="A7" s="136" t="s">
        <v>1</v>
      </c>
      <c r="B7" s="136" t="s">
        <v>0</v>
      </c>
      <c r="C7" s="136" t="s">
        <v>126</v>
      </c>
      <c r="D7" s="137" t="s">
        <v>127</v>
      </c>
      <c r="E7" s="137" t="s">
        <v>128</v>
      </c>
      <c r="F7" s="137" t="s">
        <v>129</v>
      </c>
      <c r="G7" s="137" t="s">
        <v>130</v>
      </c>
      <c r="H7" s="137" t="s">
        <v>131</v>
      </c>
      <c r="I7" s="137" t="s">
        <v>132</v>
      </c>
    </row>
    <row r="8" spans="1:9" ht="28.5">
      <c r="A8" s="268" t="s">
        <v>118</v>
      </c>
      <c r="B8" s="268"/>
      <c r="C8" s="268"/>
      <c r="D8" s="268"/>
      <c r="E8" s="268"/>
      <c r="F8" s="268"/>
      <c r="G8" s="268"/>
      <c r="H8" s="268"/>
      <c r="I8" s="268"/>
    </row>
    <row r="9" spans="1:9" ht="18.75" customHeight="1">
      <c r="A9" s="266" t="s">
        <v>135</v>
      </c>
      <c r="B9" s="266"/>
      <c r="C9" s="266"/>
      <c r="D9" s="266"/>
      <c r="E9" s="266"/>
      <c r="F9" s="266"/>
      <c r="G9" s="266"/>
      <c r="H9" s="266"/>
      <c r="I9" s="266"/>
    </row>
    <row r="10" spans="1:16" ht="31.5">
      <c r="A10" s="39">
        <v>1</v>
      </c>
      <c r="B10" s="41" t="s">
        <v>6</v>
      </c>
      <c r="C10" s="42">
        <v>1361</v>
      </c>
      <c r="D10" s="40" t="s">
        <v>138</v>
      </c>
      <c r="E10" s="40" t="s">
        <v>150</v>
      </c>
      <c r="F10" s="40" t="s">
        <v>142</v>
      </c>
      <c r="G10" s="206">
        <f aca="true" t="shared" si="0" ref="G10:G50">H10/P10*100</f>
        <v>41.012216404886566</v>
      </c>
      <c r="H10" s="40">
        <v>235</v>
      </c>
      <c r="I10" s="40" t="s">
        <v>143</v>
      </c>
      <c r="K10" s="186">
        <v>1361</v>
      </c>
      <c r="L10" s="10">
        <v>1.2</v>
      </c>
      <c r="M10" s="10">
        <v>2</v>
      </c>
      <c r="N10" s="10">
        <v>0.3</v>
      </c>
      <c r="O10" s="187">
        <f>ROUND(K10*L10*N10,0)</f>
        <v>490</v>
      </c>
      <c r="P10" s="188">
        <f>ROUND(O10*1.17,0)</f>
        <v>573</v>
      </c>
    </row>
    <row r="11" spans="1:16" ht="47.25">
      <c r="A11" s="39">
        <v>2</v>
      </c>
      <c r="B11" s="41" t="s">
        <v>7</v>
      </c>
      <c r="C11" s="42">
        <v>135</v>
      </c>
      <c r="D11" s="40" t="s">
        <v>139</v>
      </c>
      <c r="E11" s="40" t="s">
        <v>153</v>
      </c>
      <c r="F11" s="40" t="s">
        <v>147</v>
      </c>
      <c r="G11" s="206">
        <f t="shared" si="0"/>
        <v>85.52631578947368</v>
      </c>
      <c r="H11" s="40">
        <v>65</v>
      </c>
      <c r="I11" s="40" t="s">
        <v>143</v>
      </c>
      <c r="K11" s="186">
        <v>135</v>
      </c>
      <c r="L11" s="16">
        <v>2.4</v>
      </c>
      <c r="M11" s="10">
        <v>3</v>
      </c>
      <c r="N11" s="10">
        <v>0.2</v>
      </c>
      <c r="O11" s="187">
        <f aca="true" t="shared" si="1" ref="O11:O50">ROUND(K11*L11*N11,0)</f>
        <v>65</v>
      </c>
      <c r="P11" s="188">
        <f>ROUND(O11*1.17,0)</f>
        <v>76</v>
      </c>
    </row>
    <row r="12" spans="1:16" ht="31.5">
      <c r="A12" s="39">
        <v>3</v>
      </c>
      <c r="B12" s="41" t="s">
        <v>8</v>
      </c>
      <c r="C12" s="42">
        <v>400</v>
      </c>
      <c r="D12" s="40" t="s">
        <v>139</v>
      </c>
      <c r="E12" s="40" t="s">
        <v>153</v>
      </c>
      <c r="F12" s="40" t="s">
        <v>147</v>
      </c>
      <c r="G12" s="206">
        <f t="shared" si="0"/>
        <v>33.75912408759124</v>
      </c>
      <c r="H12" s="40">
        <v>185</v>
      </c>
      <c r="I12" s="40" t="s">
        <v>143</v>
      </c>
      <c r="K12" s="186">
        <v>400</v>
      </c>
      <c r="L12" s="10">
        <v>6.5</v>
      </c>
      <c r="M12" s="10">
        <v>1.8</v>
      </c>
      <c r="N12" s="10">
        <v>0.18</v>
      </c>
      <c r="O12" s="187">
        <f t="shared" si="1"/>
        <v>468</v>
      </c>
      <c r="P12" s="188">
        <f aca="true" t="shared" si="2" ref="P12:P50">ROUND(O12*1.17,0)</f>
        <v>548</v>
      </c>
    </row>
    <row r="13" spans="1:16" ht="31.5">
      <c r="A13" s="39">
        <v>4</v>
      </c>
      <c r="B13" s="41" t="s">
        <v>9</v>
      </c>
      <c r="C13" s="42">
        <v>510</v>
      </c>
      <c r="D13" s="40" t="s">
        <v>139</v>
      </c>
      <c r="E13" s="40" t="s">
        <v>153</v>
      </c>
      <c r="F13" s="40" t="s">
        <v>147</v>
      </c>
      <c r="G13" s="206">
        <f t="shared" si="0"/>
        <v>37.96561604584527</v>
      </c>
      <c r="H13" s="40">
        <v>265</v>
      </c>
      <c r="I13" s="40" t="s">
        <v>143</v>
      </c>
      <c r="K13" s="186">
        <v>510</v>
      </c>
      <c r="L13" s="10">
        <v>6.5</v>
      </c>
      <c r="M13" s="10">
        <v>1.8</v>
      </c>
      <c r="N13" s="10">
        <v>0.18</v>
      </c>
      <c r="O13" s="187">
        <f t="shared" si="1"/>
        <v>597</v>
      </c>
      <c r="P13" s="188">
        <f t="shared" si="2"/>
        <v>698</v>
      </c>
    </row>
    <row r="14" spans="1:16" ht="31.5">
      <c r="A14" s="39">
        <v>5</v>
      </c>
      <c r="B14" s="41" t="s">
        <v>10</v>
      </c>
      <c r="C14" s="42">
        <v>397</v>
      </c>
      <c r="D14" s="40" t="s">
        <v>139</v>
      </c>
      <c r="E14" s="40" t="s">
        <v>153</v>
      </c>
      <c r="F14" s="40" t="s">
        <v>147</v>
      </c>
      <c r="G14" s="206">
        <f t="shared" si="0"/>
        <v>54.45134575569358</v>
      </c>
      <c r="H14" s="40">
        <v>263</v>
      </c>
      <c r="I14" s="40" t="s">
        <v>143</v>
      </c>
      <c r="K14" s="186">
        <v>397</v>
      </c>
      <c r="L14" s="10">
        <v>5.2</v>
      </c>
      <c r="M14" s="10">
        <v>1.9</v>
      </c>
      <c r="N14" s="10">
        <v>0.2</v>
      </c>
      <c r="O14" s="187">
        <f t="shared" si="1"/>
        <v>413</v>
      </c>
      <c r="P14" s="188">
        <f t="shared" si="2"/>
        <v>483</v>
      </c>
    </row>
    <row r="15" spans="1:16" ht="31.5">
      <c r="A15" s="39">
        <v>6</v>
      </c>
      <c r="B15" s="41" t="s">
        <v>11</v>
      </c>
      <c r="C15" s="42">
        <v>314</v>
      </c>
      <c r="D15" s="40" t="s">
        <v>139</v>
      </c>
      <c r="E15" s="40" t="s">
        <v>153</v>
      </c>
      <c r="F15" s="40" t="s">
        <v>147</v>
      </c>
      <c r="G15" s="206">
        <f t="shared" si="0"/>
        <v>45.45454545454545</v>
      </c>
      <c r="H15" s="40">
        <v>170</v>
      </c>
      <c r="I15" s="40" t="s">
        <v>143</v>
      </c>
      <c r="K15" s="186">
        <v>314</v>
      </c>
      <c r="L15" s="10">
        <v>5.1</v>
      </c>
      <c r="M15" s="10">
        <v>2</v>
      </c>
      <c r="N15" s="10">
        <v>0.2</v>
      </c>
      <c r="O15" s="187">
        <f t="shared" si="1"/>
        <v>320</v>
      </c>
      <c r="P15" s="188">
        <f t="shared" si="2"/>
        <v>374</v>
      </c>
    </row>
    <row r="16" spans="1:16" ht="31.5">
      <c r="A16" s="39">
        <v>7</v>
      </c>
      <c r="B16" s="45" t="s">
        <v>12</v>
      </c>
      <c r="C16" s="46">
        <v>310</v>
      </c>
      <c r="D16" s="40" t="s">
        <v>139</v>
      </c>
      <c r="E16" s="40" t="s">
        <v>153</v>
      </c>
      <c r="F16" s="40" t="s">
        <v>154</v>
      </c>
      <c r="G16" s="206">
        <f t="shared" si="0"/>
        <v>89.04109589041096</v>
      </c>
      <c r="H16" s="40">
        <v>65</v>
      </c>
      <c r="I16" s="40" t="s">
        <v>143</v>
      </c>
      <c r="K16" s="189">
        <v>310</v>
      </c>
      <c r="L16" s="179">
        <v>1</v>
      </c>
      <c r="M16" s="179">
        <v>1.6</v>
      </c>
      <c r="N16" s="179">
        <v>0.2</v>
      </c>
      <c r="O16" s="187">
        <f t="shared" si="1"/>
        <v>62</v>
      </c>
      <c r="P16" s="188">
        <f t="shared" si="2"/>
        <v>73</v>
      </c>
    </row>
    <row r="17" spans="1:16" ht="31.5">
      <c r="A17" s="39">
        <v>8</v>
      </c>
      <c r="B17" s="45" t="s">
        <v>13</v>
      </c>
      <c r="C17" s="46">
        <v>150</v>
      </c>
      <c r="D17" s="40" t="s">
        <v>139</v>
      </c>
      <c r="E17" s="40" t="s">
        <v>153</v>
      </c>
      <c r="F17" s="40" t="s">
        <v>142</v>
      </c>
      <c r="G17" s="206">
        <f t="shared" si="0"/>
        <v>84.90566037735849</v>
      </c>
      <c r="H17" s="40">
        <v>45</v>
      </c>
      <c r="I17" s="40" t="s">
        <v>143</v>
      </c>
      <c r="K17" s="189">
        <v>150</v>
      </c>
      <c r="L17" s="179">
        <v>1</v>
      </c>
      <c r="M17" s="179">
        <v>1.5</v>
      </c>
      <c r="N17" s="179">
        <v>0.3</v>
      </c>
      <c r="O17" s="187">
        <f t="shared" si="1"/>
        <v>45</v>
      </c>
      <c r="P17" s="188">
        <f t="shared" si="2"/>
        <v>53</v>
      </c>
    </row>
    <row r="18" spans="1:16" ht="31.5">
      <c r="A18" s="39">
        <v>9</v>
      </c>
      <c r="B18" s="41" t="s">
        <v>14</v>
      </c>
      <c r="C18" s="46">
        <v>90</v>
      </c>
      <c r="D18" s="40" t="s">
        <v>139</v>
      </c>
      <c r="E18" s="40" t="s">
        <v>153</v>
      </c>
      <c r="F18" s="40" t="s">
        <v>142</v>
      </c>
      <c r="G18" s="206">
        <f t="shared" si="0"/>
        <v>87.5</v>
      </c>
      <c r="H18" s="40">
        <v>14</v>
      </c>
      <c r="I18" s="40" t="s">
        <v>143</v>
      </c>
      <c r="K18" s="189">
        <v>90</v>
      </c>
      <c r="L18" s="179">
        <v>0.75</v>
      </c>
      <c r="M18" s="179">
        <v>1</v>
      </c>
      <c r="N18" s="179">
        <v>0.2</v>
      </c>
      <c r="O18" s="187">
        <f t="shared" si="1"/>
        <v>14</v>
      </c>
      <c r="P18" s="188">
        <f t="shared" si="2"/>
        <v>16</v>
      </c>
    </row>
    <row r="19" spans="1:16" ht="31.5">
      <c r="A19" s="39">
        <v>10</v>
      </c>
      <c r="B19" s="45" t="s">
        <v>15</v>
      </c>
      <c r="C19" s="47">
        <v>330</v>
      </c>
      <c r="D19" s="40" t="s">
        <v>139</v>
      </c>
      <c r="E19" s="40" t="s">
        <v>153</v>
      </c>
      <c r="F19" s="40" t="s">
        <v>147</v>
      </c>
      <c r="G19" s="206">
        <f t="shared" si="0"/>
        <v>100</v>
      </c>
      <c r="H19" s="40">
        <v>59</v>
      </c>
      <c r="I19" s="40" t="s">
        <v>143</v>
      </c>
      <c r="K19" s="190">
        <v>330</v>
      </c>
      <c r="L19" s="191">
        <v>1</v>
      </c>
      <c r="M19" s="191">
        <v>1.5</v>
      </c>
      <c r="N19" s="179">
        <v>0.15</v>
      </c>
      <c r="O19" s="187">
        <f t="shared" si="1"/>
        <v>50</v>
      </c>
      <c r="P19" s="188">
        <f t="shared" si="2"/>
        <v>59</v>
      </c>
    </row>
    <row r="20" spans="1:16" ht="31.5">
      <c r="A20" s="39">
        <v>11</v>
      </c>
      <c r="B20" s="41" t="s">
        <v>16</v>
      </c>
      <c r="C20" s="42">
        <v>220</v>
      </c>
      <c r="D20" s="40" t="s">
        <v>140</v>
      </c>
      <c r="E20" s="40" t="s">
        <v>139</v>
      </c>
      <c r="F20" s="40" t="s">
        <v>147</v>
      </c>
      <c r="G20" s="206">
        <f t="shared" si="0"/>
        <v>31.372549019607842</v>
      </c>
      <c r="H20" s="40">
        <v>16</v>
      </c>
      <c r="I20" s="40" t="s">
        <v>143</v>
      </c>
      <c r="K20" s="186">
        <v>220</v>
      </c>
      <c r="L20" s="10">
        <v>1</v>
      </c>
      <c r="M20" s="10">
        <v>1.5</v>
      </c>
      <c r="N20" s="10">
        <v>0.2</v>
      </c>
      <c r="O20" s="187">
        <f t="shared" si="1"/>
        <v>44</v>
      </c>
      <c r="P20" s="188">
        <f t="shared" si="2"/>
        <v>51</v>
      </c>
    </row>
    <row r="21" spans="1:16" ht="31.5">
      <c r="A21" s="39">
        <v>12</v>
      </c>
      <c r="B21" s="41" t="s">
        <v>17</v>
      </c>
      <c r="C21" s="42">
        <v>240</v>
      </c>
      <c r="D21" s="40" t="s">
        <v>140</v>
      </c>
      <c r="E21" s="40" t="s">
        <v>139</v>
      </c>
      <c r="F21" s="40" t="s">
        <v>147</v>
      </c>
      <c r="G21" s="206">
        <f t="shared" si="0"/>
        <v>45.714285714285715</v>
      </c>
      <c r="H21" s="40">
        <v>16</v>
      </c>
      <c r="I21" s="40" t="s">
        <v>143</v>
      </c>
      <c r="K21" s="186">
        <v>240</v>
      </c>
      <c r="L21" s="10">
        <v>1.25</v>
      </c>
      <c r="M21" s="10">
        <v>1.4</v>
      </c>
      <c r="N21" s="10">
        <v>0.1</v>
      </c>
      <c r="O21" s="187">
        <f t="shared" si="1"/>
        <v>30</v>
      </c>
      <c r="P21" s="188">
        <f t="shared" si="2"/>
        <v>35</v>
      </c>
    </row>
    <row r="22" spans="1:16" ht="31.5">
      <c r="A22" s="39">
        <v>13</v>
      </c>
      <c r="B22" s="41" t="s">
        <v>18</v>
      </c>
      <c r="C22" s="42">
        <v>100</v>
      </c>
      <c r="D22" s="40" t="s">
        <v>140</v>
      </c>
      <c r="E22" s="40" t="s">
        <v>139</v>
      </c>
      <c r="F22" s="40" t="s">
        <v>149</v>
      </c>
      <c r="G22" s="206">
        <f t="shared" si="0"/>
        <v>100</v>
      </c>
      <c r="H22" s="40">
        <v>13</v>
      </c>
      <c r="I22" s="40" t="s">
        <v>143</v>
      </c>
      <c r="K22" s="186">
        <v>100</v>
      </c>
      <c r="L22" s="10">
        <v>0.7</v>
      </c>
      <c r="M22" s="10">
        <v>1.7</v>
      </c>
      <c r="N22" s="10">
        <v>0.15</v>
      </c>
      <c r="O22" s="187">
        <f t="shared" si="1"/>
        <v>11</v>
      </c>
      <c r="P22" s="188">
        <f t="shared" si="2"/>
        <v>13</v>
      </c>
    </row>
    <row r="23" spans="1:16" ht="31.5">
      <c r="A23" s="39">
        <v>14</v>
      </c>
      <c r="B23" s="41" t="s">
        <v>19</v>
      </c>
      <c r="C23" s="42">
        <v>110</v>
      </c>
      <c r="D23" s="40" t="s">
        <v>140</v>
      </c>
      <c r="E23" s="40" t="s">
        <v>139</v>
      </c>
      <c r="F23" s="40" t="s">
        <v>142</v>
      </c>
      <c r="G23" s="206">
        <f t="shared" si="0"/>
        <v>76.19047619047619</v>
      </c>
      <c r="H23" s="40">
        <v>16</v>
      </c>
      <c r="I23" s="40" t="s">
        <v>143</v>
      </c>
      <c r="K23" s="186">
        <v>110</v>
      </c>
      <c r="L23" s="10">
        <v>0.8</v>
      </c>
      <c r="M23" s="10">
        <v>1.5</v>
      </c>
      <c r="N23" s="10">
        <v>0.2</v>
      </c>
      <c r="O23" s="187">
        <f t="shared" si="1"/>
        <v>18</v>
      </c>
      <c r="P23" s="188">
        <f t="shared" si="2"/>
        <v>21</v>
      </c>
    </row>
    <row r="24" spans="1:16" ht="47.25">
      <c r="A24" s="39">
        <v>15</v>
      </c>
      <c r="B24" s="41" t="s">
        <v>20</v>
      </c>
      <c r="C24" s="39">
        <v>540</v>
      </c>
      <c r="D24" s="40" t="s">
        <v>139</v>
      </c>
      <c r="E24" s="40" t="s">
        <v>152</v>
      </c>
      <c r="F24" s="40" t="s">
        <v>147</v>
      </c>
      <c r="G24" s="206">
        <f t="shared" si="0"/>
        <v>38.930581613508444</v>
      </c>
      <c r="H24" s="40">
        <v>415</v>
      </c>
      <c r="I24" s="40" t="s">
        <v>143</v>
      </c>
      <c r="K24" s="16">
        <v>540</v>
      </c>
      <c r="L24" s="16">
        <v>6.75</v>
      </c>
      <c r="M24" s="10">
        <v>1.55</v>
      </c>
      <c r="N24" s="10">
        <v>0.25</v>
      </c>
      <c r="O24" s="187">
        <f t="shared" si="1"/>
        <v>911</v>
      </c>
      <c r="P24" s="188">
        <f t="shared" si="2"/>
        <v>1066</v>
      </c>
    </row>
    <row r="25" spans="1:16" ht="47.25">
      <c r="A25" s="39">
        <v>16</v>
      </c>
      <c r="B25" s="41" t="s">
        <v>21</v>
      </c>
      <c r="C25" s="42">
        <v>190</v>
      </c>
      <c r="D25" s="40" t="s">
        <v>139</v>
      </c>
      <c r="E25" s="40" t="s">
        <v>151</v>
      </c>
      <c r="F25" s="40" t="s">
        <v>147</v>
      </c>
      <c r="G25" s="206">
        <f t="shared" si="0"/>
        <v>37.03703703703704</v>
      </c>
      <c r="H25" s="40">
        <v>10</v>
      </c>
      <c r="I25" s="40" t="s">
        <v>143</v>
      </c>
      <c r="K25" s="186">
        <v>190</v>
      </c>
      <c r="L25" s="10">
        <v>0.6</v>
      </c>
      <c r="M25" s="10">
        <v>1.3</v>
      </c>
      <c r="N25" s="10">
        <v>0.2</v>
      </c>
      <c r="O25" s="187">
        <f t="shared" si="1"/>
        <v>23</v>
      </c>
      <c r="P25" s="188">
        <f t="shared" si="2"/>
        <v>27</v>
      </c>
    </row>
    <row r="26" spans="1:16" ht="47.25">
      <c r="A26" s="39">
        <v>17</v>
      </c>
      <c r="B26" s="41" t="s">
        <v>22</v>
      </c>
      <c r="C26" s="42">
        <v>780</v>
      </c>
      <c r="D26" s="40" t="s">
        <v>139</v>
      </c>
      <c r="E26" s="40" t="s">
        <v>151</v>
      </c>
      <c r="F26" s="40" t="s">
        <v>147</v>
      </c>
      <c r="G26" s="206">
        <f t="shared" si="0"/>
        <v>41.66666666666667</v>
      </c>
      <c r="H26" s="40">
        <v>65</v>
      </c>
      <c r="I26" s="40" t="s">
        <v>143</v>
      </c>
      <c r="K26" s="186">
        <v>780</v>
      </c>
      <c r="L26" s="10">
        <v>0.85</v>
      </c>
      <c r="M26" s="10">
        <v>1.5</v>
      </c>
      <c r="N26" s="10">
        <v>0.2</v>
      </c>
      <c r="O26" s="187">
        <f t="shared" si="1"/>
        <v>133</v>
      </c>
      <c r="P26" s="188">
        <f t="shared" si="2"/>
        <v>156</v>
      </c>
    </row>
    <row r="27" spans="1:16" ht="31.5">
      <c r="A27" s="39">
        <v>18</v>
      </c>
      <c r="B27" s="41" t="s">
        <v>23</v>
      </c>
      <c r="C27" s="42">
        <v>700</v>
      </c>
      <c r="D27" s="40" t="s">
        <v>139</v>
      </c>
      <c r="E27" s="40" t="s">
        <v>151</v>
      </c>
      <c r="F27" s="40" t="s">
        <v>147</v>
      </c>
      <c r="G27" s="206">
        <f t="shared" si="0"/>
        <v>30.53435114503817</v>
      </c>
      <c r="H27" s="40">
        <v>40</v>
      </c>
      <c r="I27" s="40" t="s">
        <v>143</v>
      </c>
      <c r="K27" s="186">
        <v>700</v>
      </c>
      <c r="L27" s="10">
        <v>0.8</v>
      </c>
      <c r="M27" s="10">
        <v>1.6</v>
      </c>
      <c r="N27" s="10">
        <v>0.2</v>
      </c>
      <c r="O27" s="187">
        <f t="shared" si="1"/>
        <v>112</v>
      </c>
      <c r="P27" s="188">
        <f t="shared" si="2"/>
        <v>131</v>
      </c>
    </row>
    <row r="28" spans="1:16" ht="47.25">
      <c r="A28" s="39">
        <v>19</v>
      </c>
      <c r="B28" s="41" t="s">
        <v>24</v>
      </c>
      <c r="C28" s="42">
        <v>525</v>
      </c>
      <c r="D28" s="40" t="s">
        <v>139</v>
      </c>
      <c r="E28" s="40" t="s">
        <v>151</v>
      </c>
      <c r="F28" s="40" t="s">
        <v>147</v>
      </c>
      <c r="G28" s="206">
        <f t="shared" si="0"/>
        <v>43.47826086956522</v>
      </c>
      <c r="H28" s="40">
        <v>40</v>
      </c>
      <c r="I28" s="40" t="s">
        <v>143</v>
      </c>
      <c r="K28" s="186">
        <v>525</v>
      </c>
      <c r="L28" s="10">
        <v>0.6</v>
      </c>
      <c r="M28" s="10">
        <v>1.3</v>
      </c>
      <c r="N28" s="10">
        <v>0.25</v>
      </c>
      <c r="O28" s="187">
        <f t="shared" si="1"/>
        <v>79</v>
      </c>
      <c r="P28" s="188">
        <f t="shared" si="2"/>
        <v>92</v>
      </c>
    </row>
    <row r="29" spans="1:16" ht="47.25">
      <c r="A29" s="39">
        <v>20</v>
      </c>
      <c r="B29" s="41" t="s">
        <v>25</v>
      </c>
      <c r="C29" s="42">
        <v>1200</v>
      </c>
      <c r="D29" s="40" t="s">
        <v>139</v>
      </c>
      <c r="E29" s="40" t="s">
        <v>151</v>
      </c>
      <c r="F29" s="40" t="s">
        <v>147</v>
      </c>
      <c r="G29" s="206">
        <f t="shared" si="0"/>
        <v>36.392405063291136</v>
      </c>
      <c r="H29" s="40">
        <v>115</v>
      </c>
      <c r="I29" s="40" t="s">
        <v>143</v>
      </c>
      <c r="K29" s="186">
        <v>1200</v>
      </c>
      <c r="L29" s="10">
        <v>0.9</v>
      </c>
      <c r="M29" s="10">
        <v>1.45</v>
      </c>
      <c r="N29" s="10">
        <v>0.25</v>
      </c>
      <c r="O29" s="187">
        <f t="shared" si="1"/>
        <v>270</v>
      </c>
      <c r="P29" s="188">
        <f t="shared" si="2"/>
        <v>316</v>
      </c>
    </row>
    <row r="30" spans="1:16" ht="47.25">
      <c r="A30" s="39">
        <v>21</v>
      </c>
      <c r="B30" s="41" t="s">
        <v>26</v>
      </c>
      <c r="C30" s="47">
        <v>375</v>
      </c>
      <c r="D30" s="40" t="s">
        <v>139</v>
      </c>
      <c r="E30" s="40" t="s">
        <v>151</v>
      </c>
      <c r="F30" s="40" t="s">
        <v>147</v>
      </c>
      <c r="G30" s="206">
        <f t="shared" si="0"/>
        <v>30.612244897959183</v>
      </c>
      <c r="H30" s="40">
        <v>30</v>
      </c>
      <c r="I30" s="40" t="s">
        <v>143</v>
      </c>
      <c r="K30" s="190">
        <v>375</v>
      </c>
      <c r="L30" s="190">
        <v>0.9</v>
      </c>
      <c r="M30" s="189">
        <v>1.45</v>
      </c>
      <c r="N30" s="179">
        <v>0.25</v>
      </c>
      <c r="O30" s="187">
        <f t="shared" si="1"/>
        <v>84</v>
      </c>
      <c r="P30" s="188">
        <f t="shared" si="2"/>
        <v>98</v>
      </c>
    </row>
    <row r="31" spans="1:16" ht="31.5">
      <c r="A31" s="39">
        <v>22</v>
      </c>
      <c r="B31" s="41" t="s">
        <v>27</v>
      </c>
      <c r="C31" s="46">
        <v>150</v>
      </c>
      <c r="D31" s="40" t="s">
        <v>139</v>
      </c>
      <c r="E31" s="40" t="s">
        <v>151</v>
      </c>
      <c r="F31" s="40" t="s">
        <v>147</v>
      </c>
      <c r="G31" s="206">
        <f t="shared" si="0"/>
        <v>78.125</v>
      </c>
      <c r="H31" s="40">
        <v>25</v>
      </c>
      <c r="I31" s="40" t="s">
        <v>143</v>
      </c>
      <c r="K31" s="189">
        <v>150</v>
      </c>
      <c r="L31" s="179">
        <v>0.9</v>
      </c>
      <c r="M31" s="179">
        <v>1.45</v>
      </c>
      <c r="N31" s="179">
        <v>0.2</v>
      </c>
      <c r="O31" s="187">
        <f t="shared" si="1"/>
        <v>27</v>
      </c>
      <c r="P31" s="188">
        <f t="shared" si="2"/>
        <v>32</v>
      </c>
    </row>
    <row r="32" spans="1:16" ht="31.5">
      <c r="A32" s="39">
        <v>23</v>
      </c>
      <c r="B32" s="45" t="s">
        <v>28</v>
      </c>
      <c r="C32" s="46">
        <v>115</v>
      </c>
      <c r="D32" s="40" t="s">
        <v>139</v>
      </c>
      <c r="E32" s="40" t="s">
        <v>151</v>
      </c>
      <c r="F32" s="40" t="s">
        <v>147</v>
      </c>
      <c r="G32" s="206">
        <f t="shared" si="0"/>
        <v>76.92307692307693</v>
      </c>
      <c r="H32" s="40">
        <v>20</v>
      </c>
      <c r="I32" s="40" t="s">
        <v>143</v>
      </c>
      <c r="K32" s="189">
        <v>115</v>
      </c>
      <c r="L32" s="179">
        <v>1.3</v>
      </c>
      <c r="M32" s="179">
        <v>1.4</v>
      </c>
      <c r="N32" s="179">
        <v>0.15</v>
      </c>
      <c r="O32" s="187">
        <f t="shared" si="1"/>
        <v>22</v>
      </c>
      <c r="P32" s="188">
        <f t="shared" si="2"/>
        <v>26</v>
      </c>
    </row>
    <row r="33" spans="1:16" ht="31.5">
      <c r="A33" s="39">
        <v>24</v>
      </c>
      <c r="B33" s="45" t="s">
        <v>29</v>
      </c>
      <c r="C33" s="46">
        <v>115</v>
      </c>
      <c r="D33" s="40" t="s">
        <v>139</v>
      </c>
      <c r="E33" s="40" t="s">
        <v>151</v>
      </c>
      <c r="F33" s="40" t="s">
        <v>147</v>
      </c>
      <c r="G33" s="206">
        <f t="shared" si="0"/>
        <v>42.857142857142854</v>
      </c>
      <c r="H33" s="40">
        <v>15</v>
      </c>
      <c r="I33" s="40" t="s">
        <v>143</v>
      </c>
      <c r="K33" s="189">
        <v>115</v>
      </c>
      <c r="L33" s="179">
        <v>1.3</v>
      </c>
      <c r="M33" s="179">
        <v>1.4</v>
      </c>
      <c r="N33" s="179">
        <v>0.2</v>
      </c>
      <c r="O33" s="187">
        <f t="shared" si="1"/>
        <v>30</v>
      </c>
      <c r="P33" s="188">
        <f t="shared" si="2"/>
        <v>35</v>
      </c>
    </row>
    <row r="34" spans="1:16" ht="47.25">
      <c r="A34" s="39">
        <v>25</v>
      </c>
      <c r="B34" s="48" t="s">
        <v>30</v>
      </c>
      <c r="C34" s="42">
        <v>589</v>
      </c>
      <c r="D34" s="40" t="s">
        <v>140</v>
      </c>
      <c r="E34" s="40" t="s">
        <v>146</v>
      </c>
      <c r="F34" s="40" t="s">
        <v>148</v>
      </c>
      <c r="G34" s="206">
        <f t="shared" si="0"/>
        <v>28.846153846153843</v>
      </c>
      <c r="H34" s="40">
        <v>45</v>
      </c>
      <c r="I34" s="40" t="s">
        <v>143</v>
      </c>
      <c r="K34" s="186">
        <v>589</v>
      </c>
      <c r="L34" s="10">
        <v>0.75</v>
      </c>
      <c r="M34" s="10">
        <v>1.3</v>
      </c>
      <c r="N34" s="10">
        <v>0.3</v>
      </c>
      <c r="O34" s="187">
        <f t="shared" si="1"/>
        <v>133</v>
      </c>
      <c r="P34" s="188">
        <f t="shared" si="2"/>
        <v>156</v>
      </c>
    </row>
    <row r="35" spans="1:16" ht="31.5">
      <c r="A35" s="39">
        <v>26</v>
      </c>
      <c r="B35" s="41" t="s">
        <v>31</v>
      </c>
      <c r="C35" s="42">
        <v>478</v>
      </c>
      <c r="D35" s="40" t="s">
        <v>140</v>
      </c>
      <c r="E35" s="40" t="s">
        <v>146</v>
      </c>
      <c r="F35" s="40" t="s">
        <v>148</v>
      </c>
      <c r="G35" s="206">
        <f t="shared" si="0"/>
        <v>55.9748427672956</v>
      </c>
      <c r="H35" s="40">
        <v>89</v>
      </c>
      <c r="I35" s="40" t="s">
        <v>143</v>
      </c>
      <c r="K35" s="186">
        <v>478</v>
      </c>
      <c r="L35" s="10">
        <v>0.95</v>
      </c>
      <c r="M35" s="10">
        <v>1.5</v>
      </c>
      <c r="N35" s="10">
        <v>0.3</v>
      </c>
      <c r="O35" s="187">
        <f t="shared" si="1"/>
        <v>136</v>
      </c>
      <c r="P35" s="188">
        <f t="shared" si="2"/>
        <v>159</v>
      </c>
    </row>
    <row r="36" spans="1:16" ht="47.25">
      <c r="A36" s="39">
        <v>27</v>
      </c>
      <c r="B36" s="41" t="s">
        <v>32</v>
      </c>
      <c r="C36" s="42">
        <v>254</v>
      </c>
      <c r="D36" s="40" t="s">
        <v>140</v>
      </c>
      <c r="E36" s="40" t="s">
        <v>146</v>
      </c>
      <c r="F36" s="40" t="s">
        <v>148</v>
      </c>
      <c r="G36" s="206">
        <f t="shared" si="0"/>
        <v>62.06896551724138</v>
      </c>
      <c r="H36" s="40">
        <v>18</v>
      </c>
      <c r="I36" s="40" t="s">
        <v>143</v>
      </c>
      <c r="K36" s="186">
        <v>254</v>
      </c>
      <c r="L36" s="10">
        <v>0.65</v>
      </c>
      <c r="M36" s="10">
        <v>1.2</v>
      </c>
      <c r="N36" s="10">
        <v>0.15</v>
      </c>
      <c r="O36" s="187">
        <f t="shared" si="1"/>
        <v>25</v>
      </c>
      <c r="P36" s="188">
        <f t="shared" si="2"/>
        <v>29</v>
      </c>
    </row>
    <row r="37" spans="1:16" ht="47.25">
      <c r="A37" s="39">
        <v>28</v>
      </c>
      <c r="B37" s="41" t="s">
        <v>33</v>
      </c>
      <c r="C37" s="42">
        <v>1410</v>
      </c>
      <c r="D37" s="40" t="s">
        <v>138</v>
      </c>
      <c r="E37" s="40" t="s">
        <v>141</v>
      </c>
      <c r="F37" s="40" t="s">
        <v>147</v>
      </c>
      <c r="G37" s="206">
        <f t="shared" si="0"/>
        <v>59.30232558139535</v>
      </c>
      <c r="H37" s="40">
        <v>102</v>
      </c>
      <c r="I37" s="40" t="s">
        <v>143</v>
      </c>
      <c r="K37" s="186">
        <v>1410</v>
      </c>
      <c r="L37" s="16">
        <v>1.04</v>
      </c>
      <c r="M37" s="10">
        <v>1.5</v>
      </c>
      <c r="N37" s="16">
        <v>0.1</v>
      </c>
      <c r="O37" s="187">
        <f t="shared" si="1"/>
        <v>147</v>
      </c>
      <c r="P37" s="188">
        <f t="shared" si="2"/>
        <v>172</v>
      </c>
    </row>
    <row r="38" spans="1:16" ht="47.25">
      <c r="A38" s="39">
        <v>29</v>
      </c>
      <c r="B38" s="41" t="s">
        <v>34</v>
      </c>
      <c r="C38" s="42">
        <v>278</v>
      </c>
      <c r="D38" s="40" t="s">
        <v>138</v>
      </c>
      <c r="E38" s="40" t="s">
        <v>141</v>
      </c>
      <c r="F38" s="40" t="s">
        <v>145</v>
      </c>
      <c r="G38" s="206">
        <f t="shared" si="0"/>
        <v>100</v>
      </c>
      <c r="H38" s="40">
        <v>46</v>
      </c>
      <c r="I38" s="40" t="s">
        <v>143</v>
      </c>
      <c r="K38" s="186">
        <v>278</v>
      </c>
      <c r="L38" s="192">
        <v>0.7</v>
      </c>
      <c r="M38" s="10">
        <v>1.15</v>
      </c>
      <c r="N38" s="16">
        <v>0.2</v>
      </c>
      <c r="O38" s="187">
        <f t="shared" si="1"/>
        <v>39</v>
      </c>
      <c r="P38" s="188">
        <f t="shared" si="2"/>
        <v>46</v>
      </c>
    </row>
    <row r="39" spans="1:16" ht="63">
      <c r="A39" s="39">
        <v>30</v>
      </c>
      <c r="B39" s="41" t="s">
        <v>35</v>
      </c>
      <c r="C39" s="42">
        <v>560</v>
      </c>
      <c r="D39" s="40" t="s">
        <v>138</v>
      </c>
      <c r="E39" s="40" t="s">
        <v>141</v>
      </c>
      <c r="F39" s="40" t="s">
        <v>147</v>
      </c>
      <c r="G39" s="206">
        <f t="shared" si="0"/>
        <v>76.27118644067797</v>
      </c>
      <c r="H39" s="40">
        <v>45</v>
      </c>
      <c r="I39" s="40" t="s">
        <v>143</v>
      </c>
      <c r="K39" s="186">
        <v>560</v>
      </c>
      <c r="L39" s="192">
        <v>0.45</v>
      </c>
      <c r="M39" s="10">
        <v>1.3</v>
      </c>
      <c r="N39" s="16">
        <v>0.2</v>
      </c>
      <c r="O39" s="187">
        <f t="shared" si="1"/>
        <v>50</v>
      </c>
      <c r="P39" s="188">
        <f t="shared" si="2"/>
        <v>59</v>
      </c>
    </row>
    <row r="40" spans="1:16" ht="47.25">
      <c r="A40" s="39">
        <v>31</v>
      </c>
      <c r="B40" s="41" t="s">
        <v>36</v>
      </c>
      <c r="C40" s="42">
        <v>540</v>
      </c>
      <c r="D40" s="40" t="s">
        <v>138</v>
      </c>
      <c r="E40" s="40" t="s">
        <v>153</v>
      </c>
      <c r="F40" s="40" t="s">
        <v>147</v>
      </c>
      <c r="G40" s="206">
        <f t="shared" si="0"/>
        <v>73.68421052631578</v>
      </c>
      <c r="H40" s="40">
        <v>70</v>
      </c>
      <c r="I40" s="40" t="s">
        <v>143</v>
      </c>
      <c r="K40" s="186">
        <v>540</v>
      </c>
      <c r="L40" s="192">
        <v>0.6</v>
      </c>
      <c r="M40" s="10">
        <v>2</v>
      </c>
      <c r="N40" s="16">
        <v>0.25</v>
      </c>
      <c r="O40" s="187">
        <f t="shared" si="1"/>
        <v>81</v>
      </c>
      <c r="P40" s="188">
        <f t="shared" si="2"/>
        <v>95</v>
      </c>
    </row>
    <row r="41" spans="1:16" ht="78.75">
      <c r="A41" s="39">
        <v>32</v>
      </c>
      <c r="B41" s="41" t="s">
        <v>37</v>
      </c>
      <c r="C41" s="42">
        <v>380</v>
      </c>
      <c r="D41" s="40" t="s">
        <v>138</v>
      </c>
      <c r="E41" s="40" t="s">
        <v>153</v>
      </c>
      <c r="F41" s="40" t="s">
        <v>147</v>
      </c>
      <c r="G41" s="206">
        <f t="shared" si="0"/>
        <v>90.1639344262295</v>
      </c>
      <c r="H41" s="40">
        <v>55</v>
      </c>
      <c r="I41" s="40" t="s">
        <v>143</v>
      </c>
      <c r="K41" s="186">
        <v>380</v>
      </c>
      <c r="L41" s="16">
        <v>0.55</v>
      </c>
      <c r="M41" s="10">
        <v>1.1</v>
      </c>
      <c r="N41" s="10">
        <v>0.25</v>
      </c>
      <c r="O41" s="187">
        <f t="shared" si="1"/>
        <v>52</v>
      </c>
      <c r="P41" s="188">
        <f t="shared" si="2"/>
        <v>61</v>
      </c>
    </row>
    <row r="42" spans="1:16" ht="47.25">
      <c r="A42" s="39">
        <v>33</v>
      </c>
      <c r="B42" s="41" t="s">
        <v>38</v>
      </c>
      <c r="C42" s="42">
        <v>285</v>
      </c>
      <c r="D42" s="40" t="s">
        <v>138</v>
      </c>
      <c r="E42" s="40" t="s">
        <v>153</v>
      </c>
      <c r="F42" s="40" t="s">
        <v>147</v>
      </c>
      <c r="G42" s="206">
        <f t="shared" si="0"/>
        <v>80</v>
      </c>
      <c r="H42" s="40">
        <v>64</v>
      </c>
      <c r="I42" s="40" t="s">
        <v>143</v>
      </c>
      <c r="K42" s="186">
        <v>285</v>
      </c>
      <c r="L42" s="10">
        <v>0.95</v>
      </c>
      <c r="M42" s="10">
        <v>1.5</v>
      </c>
      <c r="N42" s="10">
        <v>0.25</v>
      </c>
      <c r="O42" s="187">
        <f t="shared" si="1"/>
        <v>68</v>
      </c>
      <c r="P42" s="188">
        <f t="shared" si="2"/>
        <v>80</v>
      </c>
    </row>
    <row r="43" spans="1:16" ht="63">
      <c r="A43" s="39">
        <v>34</v>
      </c>
      <c r="B43" s="41" t="s">
        <v>39</v>
      </c>
      <c r="C43" s="42">
        <v>508</v>
      </c>
      <c r="D43" s="40" t="s">
        <v>138</v>
      </c>
      <c r="E43" s="40" t="s">
        <v>153</v>
      </c>
      <c r="F43" s="40" t="s">
        <v>147</v>
      </c>
      <c r="G43" s="206">
        <f t="shared" si="0"/>
        <v>71.42857142857143</v>
      </c>
      <c r="H43" s="40">
        <v>55</v>
      </c>
      <c r="I43" s="40" t="s">
        <v>143</v>
      </c>
      <c r="K43" s="186">
        <v>508</v>
      </c>
      <c r="L43" s="10">
        <v>0.65</v>
      </c>
      <c r="M43" s="10">
        <v>1.3</v>
      </c>
      <c r="N43" s="10">
        <v>0.2</v>
      </c>
      <c r="O43" s="187">
        <f t="shared" si="1"/>
        <v>66</v>
      </c>
      <c r="P43" s="188">
        <f t="shared" si="2"/>
        <v>77</v>
      </c>
    </row>
    <row r="44" spans="1:16" ht="63">
      <c r="A44" s="39">
        <v>35</v>
      </c>
      <c r="B44" s="41" t="s">
        <v>40</v>
      </c>
      <c r="C44" s="42">
        <v>600</v>
      </c>
      <c r="D44" s="40" t="s">
        <v>138</v>
      </c>
      <c r="E44" s="40" t="s">
        <v>153</v>
      </c>
      <c r="F44" s="40" t="s">
        <v>147</v>
      </c>
      <c r="G44" s="206">
        <f t="shared" si="0"/>
        <v>71.42857142857143</v>
      </c>
      <c r="H44" s="40">
        <v>75</v>
      </c>
      <c r="I44" s="40" t="s">
        <v>143</v>
      </c>
      <c r="K44" s="186">
        <v>600</v>
      </c>
      <c r="L44" s="192">
        <v>0.6</v>
      </c>
      <c r="M44" s="10">
        <v>1</v>
      </c>
      <c r="N44" s="10">
        <v>0.25</v>
      </c>
      <c r="O44" s="187">
        <f t="shared" si="1"/>
        <v>90</v>
      </c>
      <c r="P44" s="188">
        <f t="shared" si="2"/>
        <v>105</v>
      </c>
    </row>
    <row r="45" spans="1:16" ht="47.25">
      <c r="A45" s="39">
        <v>36</v>
      </c>
      <c r="B45" s="41" t="s">
        <v>41</v>
      </c>
      <c r="C45" s="42">
        <v>340</v>
      </c>
      <c r="D45" s="40" t="s">
        <v>138</v>
      </c>
      <c r="E45" s="40" t="s">
        <v>153</v>
      </c>
      <c r="F45" s="40" t="s">
        <v>147</v>
      </c>
      <c r="G45" s="206">
        <f t="shared" si="0"/>
        <v>72.91666666666666</v>
      </c>
      <c r="H45" s="40">
        <v>35</v>
      </c>
      <c r="I45" s="40" t="s">
        <v>143</v>
      </c>
      <c r="K45" s="186">
        <v>340</v>
      </c>
      <c r="L45" s="192">
        <v>0.6</v>
      </c>
      <c r="M45" s="10">
        <v>1</v>
      </c>
      <c r="N45" s="10">
        <v>0.2</v>
      </c>
      <c r="O45" s="187">
        <f t="shared" si="1"/>
        <v>41</v>
      </c>
      <c r="P45" s="188">
        <f t="shared" si="2"/>
        <v>48</v>
      </c>
    </row>
    <row r="46" spans="1:16" ht="47.25">
      <c r="A46" s="39">
        <v>37</v>
      </c>
      <c r="B46" s="41" t="s">
        <v>42</v>
      </c>
      <c r="C46" s="42">
        <v>700</v>
      </c>
      <c r="D46" s="40" t="s">
        <v>138</v>
      </c>
      <c r="E46" s="40" t="s">
        <v>141</v>
      </c>
      <c r="F46" s="40" t="s">
        <v>142</v>
      </c>
      <c r="G46" s="206">
        <f t="shared" si="0"/>
        <v>51.02040816326531</v>
      </c>
      <c r="H46" s="40">
        <v>50</v>
      </c>
      <c r="I46" s="40" t="s">
        <v>143</v>
      </c>
      <c r="K46" s="186">
        <v>700</v>
      </c>
      <c r="L46" s="16">
        <v>0.6</v>
      </c>
      <c r="M46" s="10">
        <v>1.2</v>
      </c>
      <c r="N46" s="16">
        <v>0.2</v>
      </c>
      <c r="O46" s="187">
        <f t="shared" si="1"/>
        <v>84</v>
      </c>
      <c r="P46" s="188">
        <f t="shared" si="2"/>
        <v>98</v>
      </c>
    </row>
    <row r="47" spans="1:16" ht="31.5">
      <c r="A47" s="39">
        <v>38</v>
      </c>
      <c r="B47" s="41" t="s">
        <v>43</v>
      </c>
      <c r="C47" s="42">
        <v>620</v>
      </c>
      <c r="D47" s="40" t="s">
        <v>138</v>
      </c>
      <c r="E47" s="40" t="s">
        <v>141</v>
      </c>
      <c r="F47" s="40" t="s">
        <v>142</v>
      </c>
      <c r="G47" s="206">
        <f t="shared" si="0"/>
        <v>78.544061302682</v>
      </c>
      <c r="H47" s="40">
        <v>205</v>
      </c>
      <c r="I47" s="40" t="s">
        <v>143</v>
      </c>
      <c r="K47" s="186">
        <v>620</v>
      </c>
      <c r="L47" s="16">
        <v>1.2</v>
      </c>
      <c r="M47" s="10">
        <v>1.3</v>
      </c>
      <c r="N47" s="16">
        <v>0.3</v>
      </c>
      <c r="O47" s="187">
        <f t="shared" si="1"/>
        <v>223</v>
      </c>
      <c r="P47" s="188">
        <f t="shared" si="2"/>
        <v>261</v>
      </c>
    </row>
    <row r="48" spans="1:16" ht="47.25">
      <c r="A48" s="39">
        <v>39</v>
      </c>
      <c r="B48" s="41" t="s">
        <v>44</v>
      </c>
      <c r="C48" s="42">
        <v>400</v>
      </c>
      <c r="D48" s="40" t="s">
        <v>138</v>
      </c>
      <c r="E48" s="40" t="s">
        <v>141</v>
      </c>
      <c r="F48" s="40" t="s">
        <v>144</v>
      </c>
      <c r="G48" s="206">
        <f t="shared" si="0"/>
        <v>96.72131147540983</v>
      </c>
      <c r="H48" s="40">
        <v>59</v>
      </c>
      <c r="I48" s="40"/>
      <c r="K48" s="186">
        <v>400</v>
      </c>
      <c r="L48" s="16">
        <v>0.65</v>
      </c>
      <c r="M48" s="10">
        <v>1.1</v>
      </c>
      <c r="N48" s="10">
        <v>0.2</v>
      </c>
      <c r="O48" s="187">
        <f t="shared" si="1"/>
        <v>52</v>
      </c>
      <c r="P48" s="188">
        <f t="shared" si="2"/>
        <v>61</v>
      </c>
    </row>
    <row r="49" spans="1:16" ht="31.5">
      <c r="A49" s="39">
        <v>40</v>
      </c>
      <c r="B49" s="41" t="s">
        <v>45</v>
      </c>
      <c r="C49" s="42">
        <v>1370</v>
      </c>
      <c r="D49" s="40" t="s">
        <v>138</v>
      </c>
      <c r="E49" s="40" t="s">
        <v>141</v>
      </c>
      <c r="F49" s="40" t="s">
        <v>142</v>
      </c>
      <c r="G49" s="206">
        <f t="shared" si="0"/>
        <v>70.83333333333334</v>
      </c>
      <c r="H49" s="40">
        <v>255</v>
      </c>
      <c r="I49" s="40"/>
      <c r="K49" s="186">
        <v>1370</v>
      </c>
      <c r="L49" s="10">
        <v>0.9</v>
      </c>
      <c r="M49" s="10">
        <v>2.1</v>
      </c>
      <c r="N49" s="10">
        <v>0.25</v>
      </c>
      <c r="O49" s="187">
        <f t="shared" si="1"/>
        <v>308</v>
      </c>
      <c r="P49" s="188">
        <f t="shared" si="2"/>
        <v>360</v>
      </c>
    </row>
    <row r="50" spans="1:16" ht="47.25">
      <c r="A50" s="39">
        <v>41</v>
      </c>
      <c r="B50" s="41" t="s">
        <v>46</v>
      </c>
      <c r="C50" s="42">
        <v>960</v>
      </c>
      <c r="D50" s="40" t="s">
        <v>138</v>
      </c>
      <c r="E50" s="40" t="s">
        <v>141</v>
      </c>
      <c r="F50" s="40" t="s">
        <v>142</v>
      </c>
      <c r="G50" s="206">
        <f t="shared" si="0"/>
        <v>63.49206349206349</v>
      </c>
      <c r="H50" s="40">
        <v>80</v>
      </c>
      <c r="I50" s="40"/>
      <c r="K50" s="186">
        <v>960</v>
      </c>
      <c r="L50" s="10">
        <v>0.75</v>
      </c>
      <c r="M50" s="10">
        <v>1.2</v>
      </c>
      <c r="N50" s="10">
        <v>0.15</v>
      </c>
      <c r="O50" s="187">
        <f t="shared" si="1"/>
        <v>108</v>
      </c>
      <c r="P50" s="188">
        <f t="shared" si="2"/>
        <v>126</v>
      </c>
    </row>
    <row r="51" spans="1:16" ht="15.75">
      <c r="A51" s="49"/>
      <c r="B51" s="61" t="s">
        <v>5</v>
      </c>
      <c r="C51" s="50">
        <v>19629</v>
      </c>
      <c r="D51" s="43"/>
      <c r="E51" s="43"/>
      <c r="F51" s="43"/>
      <c r="G51" s="43"/>
      <c r="H51" s="50">
        <f>SUM(H10:H50)</f>
        <v>3550</v>
      </c>
      <c r="I51" s="43"/>
      <c r="K51" s="193">
        <f>SUM(K10:K50)</f>
        <v>19629</v>
      </c>
      <c r="L51" s="193"/>
      <c r="M51" s="193"/>
      <c r="N51" s="193"/>
      <c r="O51" s="50">
        <f>SUM(O10:O50)</f>
        <v>6021</v>
      </c>
      <c r="P51" s="193">
        <f>SUM(P10:P50)</f>
        <v>7045</v>
      </c>
    </row>
    <row r="52" spans="1:9" ht="18.75">
      <c r="A52" s="266" t="s">
        <v>136</v>
      </c>
      <c r="B52" s="266"/>
      <c r="C52" s="266"/>
      <c r="D52" s="266"/>
      <c r="E52" s="266"/>
      <c r="F52" s="266"/>
      <c r="G52" s="266"/>
      <c r="H52" s="266"/>
      <c r="I52" s="266"/>
    </row>
    <row r="53" spans="1:16" ht="15.75">
      <c r="A53" s="8">
        <v>1</v>
      </c>
      <c r="B53" s="15" t="s">
        <v>47</v>
      </c>
      <c r="C53" s="10">
        <v>2000</v>
      </c>
      <c r="D53" s="67">
        <v>43496</v>
      </c>
      <c r="E53" s="67">
        <v>43553</v>
      </c>
      <c r="F53" s="67">
        <v>43616</v>
      </c>
      <c r="G53" s="206">
        <f aca="true" t="shared" si="3" ref="G53:G84">H53/P53*100</f>
        <v>36.88441188441189</v>
      </c>
      <c r="H53" s="6">
        <v>1015</v>
      </c>
      <c r="I53" s="6"/>
      <c r="K53" s="10">
        <v>2000</v>
      </c>
      <c r="L53" s="10">
        <v>4.2</v>
      </c>
      <c r="M53" s="11">
        <v>4.57</v>
      </c>
      <c r="N53" s="194">
        <v>0.28</v>
      </c>
      <c r="O53" s="115">
        <f>K53*L53*N53</f>
        <v>2352</v>
      </c>
      <c r="P53" s="115">
        <f>O53*1.17</f>
        <v>2751.8399999999997</v>
      </c>
    </row>
    <row r="54" spans="1:16" ht="15.75">
      <c r="A54" s="8">
        <v>2</v>
      </c>
      <c r="B54" s="14" t="s">
        <v>48</v>
      </c>
      <c r="C54" s="10">
        <v>100</v>
      </c>
      <c r="D54" s="67">
        <v>43496</v>
      </c>
      <c r="E54" s="67">
        <v>43553</v>
      </c>
      <c r="F54" s="67">
        <v>43616</v>
      </c>
      <c r="G54" s="206">
        <f t="shared" si="3"/>
        <v>87.21437292865865</v>
      </c>
      <c r="H54" s="6">
        <v>25</v>
      </c>
      <c r="I54" s="6"/>
      <c r="K54" s="10">
        <v>100</v>
      </c>
      <c r="L54" s="10">
        <v>0.7</v>
      </c>
      <c r="M54" s="11">
        <v>1.35</v>
      </c>
      <c r="N54" s="194">
        <v>0.35</v>
      </c>
      <c r="O54" s="115">
        <f aca="true" t="shared" si="4" ref="O54:O84">K54*L54*N54</f>
        <v>24.5</v>
      </c>
      <c r="P54" s="115">
        <f aca="true" t="shared" si="5" ref="P54:P84">O54*1.17</f>
        <v>28.665</v>
      </c>
    </row>
    <row r="55" spans="1:16" ht="31.5">
      <c r="A55" s="8">
        <v>3</v>
      </c>
      <c r="B55" s="15" t="s">
        <v>49</v>
      </c>
      <c r="C55" s="10">
        <v>1984</v>
      </c>
      <c r="D55" s="67">
        <v>43496</v>
      </c>
      <c r="E55" s="67">
        <v>43553</v>
      </c>
      <c r="F55" s="67">
        <v>43616</v>
      </c>
      <c r="G55" s="206">
        <f t="shared" si="3"/>
        <v>29.458205809938708</v>
      </c>
      <c r="H55" s="6">
        <v>875</v>
      </c>
      <c r="I55" s="6"/>
      <c r="K55" s="10">
        <v>1984</v>
      </c>
      <c r="L55" s="10">
        <v>4.57</v>
      </c>
      <c r="M55" s="11">
        <v>4.57</v>
      </c>
      <c r="N55" s="194">
        <v>0.28</v>
      </c>
      <c r="O55" s="115">
        <f t="shared" si="4"/>
        <v>2538.7264000000005</v>
      </c>
      <c r="P55" s="115">
        <f t="shared" si="5"/>
        <v>2970.3098880000002</v>
      </c>
    </row>
    <row r="56" spans="1:16" ht="31.5">
      <c r="A56" s="8">
        <v>4</v>
      </c>
      <c r="B56" s="15" t="s">
        <v>50</v>
      </c>
      <c r="C56" s="10">
        <v>400</v>
      </c>
      <c r="D56" s="67">
        <v>43496</v>
      </c>
      <c r="E56" s="67">
        <v>43553</v>
      </c>
      <c r="F56" s="67">
        <v>43616</v>
      </c>
      <c r="G56" s="206">
        <f t="shared" si="3"/>
        <v>83.79420144126027</v>
      </c>
      <c r="H56" s="6">
        <v>120</v>
      </c>
      <c r="I56" s="6"/>
      <c r="K56" s="10">
        <v>400</v>
      </c>
      <c r="L56" s="10">
        <v>0.9</v>
      </c>
      <c r="M56" s="11">
        <v>1.2</v>
      </c>
      <c r="N56" s="194">
        <v>0.34</v>
      </c>
      <c r="O56" s="115">
        <f t="shared" si="4"/>
        <v>122.4</v>
      </c>
      <c r="P56" s="115">
        <f t="shared" si="5"/>
        <v>143.208</v>
      </c>
    </row>
    <row r="57" spans="1:16" ht="31.5">
      <c r="A57" s="8">
        <v>5</v>
      </c>
      <c r="B57" s="15" t="s">
        <v>51</v>
      </c>
      <c r="C57" s="10">
        <v>1000</v>
      </c>
      <c r="D57" s="67">
        <v>43496</v>
      </c>
      <c r="E57" s="67">
        <v>43553</v>
      </c>
      <c r="F57" s="67">
        <v>43616</v>
      </c>
      <c r="G57" s="206">
        <f t="shared" si="3"/>
        <v>42.73504273504275</v>
      </c>
      <c r="H57" s="6">
        <v>120</v>
      </c>
      <c r="I57" s="6"/>
      <c r="K57" s="10">
        <v>1000</v>
      </c>
      <c r="L57" s="10">
        <v>0.6</v>
      </c>
      <c r="M57" s="11">
        <v>1.05</v>
      </c>
      <c r="N57" s="194">
        <v>0.4</v>
      </c>
      <c r="O57" s="115">
        <f t="shared" si="4"/>
        <v>240</v>
      </c>
      <c r="P57" s="115">
        <f t="shared" si="5"/>
        <v>280.79999999999995</v>
      </c>
    </row>
    <row r="58" spans="1:16" ht="31.5">
      <c r="A58" s="8">
        <v>6</v>
      </c>
      <c r="B58" s="14" t="s">
        <v>52</v>
      </c>
      <c r="C58" s="10">
        <v>400</v>
      </c>
      <c r="D58" s="67">
        <v>43496</v>
      </c>
      <c r="E58" s="67">
        <v>43553</v>
      </c>
      <c r="F58" s="67">
        <v>43616</v>
      </c>
      <c r="G58" s="206">
        <f t="shared" si="3"/>
        <v>90.81196581196582</v>
      </c>
      <c r="H58" s="6">
        <v>102</v>
      </c>
      <c r="I58" s="6"/>
      <c r="K58" s="10">
        <v>400</v>
      </c>
      <c r="L58" s="10">
        <v>0.6</v>
      </c>
      <c r="M58" s="11">
        <v>1.05</v>
      </c>
      <c r="N58" s="194">
        <v>0.4</v>
      </c>
      <c r="O58" s="115">
        <f t="shared" si="4"/>
        <v>96</v>
      </c>
      <c r="P58" s="115">
        <f t="shared" si="5"/>
        <v>112.32</v>
      </c>
    </row>
    <row r="59" spans="1:16" ht="31.5">
      <c r="A59" s="8">
        <v>7</v>
      </c>
      <c r="B59" s="14" t="s">
        <v>53</v>
      </c>
      <c r="C59" s="10">
        <v>900</v>
      </c>
      <c r="D59" s="67">
        <v>43496</v>
      </c>
      <c r="E59" s="67">
        <v>43553</v>
      </c>
      <c r="F59" s="67">
        <v>43616</v>
      </c>
      <c r="G59" s="206">
        <f t="shared" si="3"/>
        <v>75.97340930674264</v>
      </c>
      <c r="H59" s="6">
        <v>96</v>
      </c>
      <c r="I59" s="6"/>
      <c r="K59" s="10">
        <v>900</v>
      </c>
      <c r="L59" s="10">
        <v>0.6</v>
      </c>
      <c r="M59" s="11">
        <v>1.05</v>
      </c>
      <c r="N59" s="194">
        <v>0.2</v>
      </c>
      <c r="O59" s="115">
        <f t="shared" si="4"/>
        <v>108</v>
      </c>
      <c r="P59" s="115">
        <f t="shared" si="5"/>
        <v>126.35999999999999</v>
      </c>
    </row>
    <row r="60" spans="1:16" ht="31.5">
      <c r="A60" s="8">
        <v>8</v>
      </c>
      <c r="B60" s="14" t="s">
        <v>54</v>
      </c>
      <c r="C60" s="10">
        <v>600</v>
      </c>
      <c r="D60" s="67">
        <v>43500</v>
      </c>
      <c r="E60" s="67">
        <v>43553</v>
      </c>
      <c r="F60" s="67">
        <v>43616</v>
      </c>
      <c r="G60" s="206">
        <f t="shared" si="3"/>
        <v>83.09591642924977</v>
      </c>
      <c r="H60" s="6">
        <v>70</v>
      </c>
      <c r="I60" s="6"/>
      <c r="K60" s="10">
        <v>600</v>
      </c>
      <c r="L60" s="10">
        <v>0.6</v>
      </c>
      <c r="M60" s="11">
        <v>1.05</v>
      </c>
      <c r="N60" s="194">
        <v>0.2</v>
      </c>
      <c r="O60" s="115">
        <f t="shared" si="4"/>
        <v>72</v>
      </c>
      <c r="P60" s="115">
        <f t="shared" si="5"/>
        <v>84.24</v>
      </c>
    </row>
    <row r="61" spans="1:16" ht="31.5">
      <c r="A61" s="8">
        <v>9</v>
      </c>
      <c r="B61" s="15" t="s">
        <v>55</v>
      </c>
      <c r="C61" s="16">
        <v>400</v>
      </c>
      <c r="D61" s="67">
        <v>43496</v>
      </c>
      <c r="E61" s="67">
        <v>43553</v>
      </c>
      <c r="F61" s="67">
        <v>43616</v>
      </c>
      <c r="G61" s="206">
        <f t="shared" si="3"/>
        <v>97.34093067426402</v>
      </c>
      <c r="H61" s="6">
        <v>41</v>
      </c>
      <c r="I61" s="6"/>
      <c r="K61" s="16">
        <v>400</v>
      </c>
      <c r="L61" s="10">
        <v>0.6</v>
      </c>
      <c r="M61" s="11">
        <v>1.2</v>
      </c>
      <c r="N61" s="194">
        <v>0.15</v>
      </c>
      <c r="O61" s="115">
        <f t="shared" si="4"/>
        <v>36</v>
      </c>
      <c r="P61" s="115">
        <f t="shared" si="5"/>
        <v>42.12</v>
      </c>
    </row>
    <row r="62" spans="1:16" ht="31.5">
      <c r="A62" s="8">
        <v>10</v>
      </c>
      <c r="B62" s="15" t="s">
        <v>56</v>
      </c>
      <c r="C62" s="16">
        <v>660</v>
      </c>
      <c r="D62" s="67">
        <v>43496</v>
      </c>
      <c r="E62" s="67">
        <v>43553</v>
      </c>
      <c r="F62" s="67">
        <v>43616</v>
      </c>
      <c r="G62" s="206">
        <f t="shared" si="3"/>
        <v>90.65009065009065</v>
      </c>
      <c r="H62" s="6">
        <v>105</v>
      </c>
      <c r="I62" s="6"/>
      <c r="K62" s="16">
        <v>660</v>
      </c>
      <c r="L62" s="10">
        <v>1</v>
      </c>
      <c r="M62" s="11">
        <v>2</v>
      </c>
      <c r="N62" s="194">
        <v>0.15</v>
      </c>
      <c r="O62" s="115">
        <f t="shared" si="4"/>
        <v>99</v>
      </c>
      <c r="P62" s="115">
        <f t="shared" si="5"/>
        <v>115.83</v>
      </c>
    </row>
    <row r="63" spans="1:16" ht="31.5">
      <c r="A63" s="8">
        <v>11</v>
      </c>
      <c r="B63" s="15" t="s">
        <v>57</v>
      </c>
      <c r="C63" s="16">
        <v>650</v>
      </c>
      <c r="D63" s="67">
        <v>43496</v>
      </c>
      <c r="E63" s="67">
        <v>43553</v>
      </c>
      <c r="F63" s="67">
        <v>43616</v>
      </c>
      <c r="G63" s="206">
        <f t="shared" si="3"/>
        <v>89.41485864562789</v>
      </c>
      <c r="H63" s="6">
        <v>102</v>
      </c>
      <c r="I63" s="6"/>
      <c r="K63" s="16">
        <v>650</v>
      </c>
      <c r="L63" s="10">
        <v>1</v>
      </c>
      <c r="M63" s="11">
        <v>1.8</v>
      </c>
      <c r="N63" s="194">
        <v>0.15</v>
      </c>
      <c r="O63" s="115">
        <f t="shared" si="4"/>
        <v>97.5</v>
      </c>
      <c r="P63" s="115">
        <f t="shared" si="5"/>
        <v>114.07499999999999</v>
      </c>
    </row>
    <row r="64" spans="1:16" ht="31.5">
      <c r="A64" s="8">
        <v>12</v>
      </c>
      <c r="B64" s="15" t="s">
        <v>58</v>
      </c>
      <c r="C64" s="16">
        <v>380</v>
      </c>
      <c r="D64" s="67">
        <v>43500</v>
      </c>
      <c r="E64" s="67">
        <v>43553</v>
      </c>
      <c r="F64" s="67">
        <v>43616</v>
      </c>
      <c r="G64" s="206">
        <f t="shared" si="3"/>
        <v>89.9685110211426</v>
      </c>
      <c r="H64" s="6">
        <v>54</v>
      </c>
      <c r="I64" s="6"/>
      <c r="K64" s="16">
        <v>380</v>
      </c>
      <c r="L64" s="10">
        <v>0.9</v>
      </c>
      <c r="M64" s="11">
        <v>2.15</v>
      </c>
      <c r="N64" s="194">
        <v>0.15</v>
      </c>
      <c r="O64" s="115">
        <f t="shared" si="4"/>
        <v>51.3</v>
      </c>
      <c r="P64" s="115">
        <f t="shared" si="5"/>
        <v>60.020999999999994</v>
      </c>
    </row>
    <row r="65" spans="1:16" ht="31.5">
      <c r="A65" s="8">
        <v>13</v>
      </c>
      <c r="B65" s="15" t="s">
        <v>59</v>
      </c>
      <c r="C65" s="16">
        <v>535</v>
      </c>
      <c r="D65" s="67">
        <v>43496</v>
      </c>
      <c r="E65" s="67">
        <v>43553</v>
      </c>
      <c r="F65" s="67">
        <v>43616</v>
      </c>
      <c r="G65" s="206">
        <f t="shared" si="3"/>
        <v>95.8543014617781</v>
      </c>
      <c r="H65" s="6">
        <v>54</v>
      </c>
      <c r="I65" s="6"/>
      <c r="K65" s="16">
        <v>535</v>
      </c>
      <c r="L65" s="10">
        <v>0.6</v>
      </c>
      <c r="M65" s="11">
        <v>1.1</v>
      </c>
      <c r="N65" s="194">
        <v>0.15</v>
      </c>
      <c r="O65" s="115">
        <f t="shared" si="4"/>
        <v>48.15</v>
      </c>
      <c r="P65" s="115">
        <f t="shared" si="5"/>
        <v>56.335499999999996</v>
      </c>
    </row>
    <row r="66" spans="1:16" ht="31.5">
      <c r="A66" s="8">
        <v>14</v>
      </c>
      <c r="B66" s="15" t="s">
        <v>60</v>
      </c>
      <c r="C66" s="16">
        <v>692</v>
      </c>
      <c r="D66" s="67">
        <v>43496</v>
      </c>
      <c r="E66" s="67">
        <v>43553</v>
      </c>
      <c r="F66" s="67">
        <v>43616</v>
      </c>
      <c r="G66" s="206">
        <f t="shared" si="3"/>
        <v>68.61760233629212</v>
      </c>
      <c r="H66" s="6">
        <v>75</v>
      </c>
      <c r="I66" s="6"/>
      <c r="K66" s="16">
        <v>692</v>
      </c>
      <c r="L66" s="10">
        <v>0.9</v>
      </c>
      <c r="M66" s="11">
        <v>2.5</v>
      </c>
      <c r="N66" s="194">
        <v>0.15</v>
      </c>
      <c r="O66" s="115">
        <f t="shared" si="4"/>
        <v>93.42</v>
      </c>
      <c r="P66" s="115">
        <f t="shared" si="5"/>
        <v>109.3014</v>
      </c>
    </row>
    <row r="67" spans="1:16" ht="47.25">
      <c r="A67" s="8">
        <v>15</v>
      </c>
      <c r="B67" s="15" t="s">
        <v>61</v>
      </c>
      <c r="C67" s="16">
        <v>400</v>
      </c>
      <c r="D67" s="67">
        <v>43496</v>
      </c>
      <c r="E67" s="67">
        <v>43553</v>
      </c>
      <c r="F67" s="67">
        <v>43616</v>
      </c>
      <c r="G67" s="206">
        <f t="shared" si="3"/>
        <v>94.96676163342832</v>
      </c>
      <c r="H67" s="6">
        <v>84</v>
      </c>
      <c r="I67" s="6"/>
      <c r="K67" s="16">
        <v>400</v>
      </c>
      <c r="L67" s="10">
        <v>0.63</v>
      </c>
      <c r="M67" s="11">
        <v>1.3</v>
      </c>
      <c r="N67" s="194">
        <v>0.3</v>
      </c>
      <c r="O67" s="115">
        <f t="shared" si="4"/>
        <v>75.6</v>
      </c>
      <c r="P67" s="115">
        <f t="shared" si="5"/>
        <v>88.45199999999998</v>
      </c>
    </row>
    <row r="68" spans="1:16" ht="31.5">
      <c r="A68" s="8">
        <v>16</v>
      </c>
      <c r="B68" s="15" t="s">
        <v>62</v>
      </c>
      <c r="C68" s="16">
        <v>1000</v>
      </c>
      <c r="D68" s="67">
        <v>43496</v>
      </c>
      <c r="E68" s="67">
        <v>43565</v>
      </c>
      <c r="F68" s="67">
        <v>43616</v>
      </c>
      <c r="G68" s="206">
        <f t="shared" si="3"/>
        <v>55.713833491611275</v>
      </c>
      <c r="H68" s="6">
        <v>176</v>
      </c>
      <c r="I68" s="6"/>
      <c r="K68" s="16">
        <v>1000</v>
      </c>
      <c r="L68" s="10">
        <v>0.9</v>
      </c>
      <c r="M68" s="11">
        <v>1.5</v>
      </c>
      <c r="N68" s="194">
        <v>0.3</v>
      </c>
      <c r="O68" s="115">
        <f t="shared" si="4"/>
        <v>270</v>
      </c>
      <c r="P68" s="115">
        <f t="shared" si="5"/>
        <v>315.9</v>
      </c>
    </row>
    <row r="69" spans="1:16" ht="15.75">
      <c r="A69" s="8">
        <v>17</v>
      </c>
      <c r="B69" s="15" t="s">
        <v>63</v>
      </c>
      <c r="C69" s="16">
        <v>175</v>
      </c>
      <c r="D69" s="67">
        <v>43496</v>
      </c>
      <c r="E69" s="67">
        <v>43565</v>
      </c>
      <c r="F69" s="67">
        <v>43616</v>
      </c>
      <c r="G69" s="206">
        <f t="shared" si="3"/>
        <v>81.4000814000814</v>
      </c>
      <c r="H69" s="6">
        <v>45</v>
      </c>
      <c r="I69" s="6"/>
      <c r="K69" s="16">
        <v>175</v>
      </c>
      <c r="L69" s="10">
        <v>0.9</v>
      </c>
      <c r="M69" s="11">
        <v>2</v>
      </c>
      <c r="N69" s="194">
        <v>0.3</v>
      </c>
      <c r="O69" s="115">
        <f t="shared" si="4"/>
        <v>47.25</v>
      </c>
      <c r="P69" s="115">
        <f t="shared" si="5"/>
        <v>55.2825</v>
      </c>
    </row>
    <row r="70" spans="1:16" ht="15.75">
      <c r="A70" s="8">
        <v>18</v>
      </c>
      <c r="B70" s="15" t="s">
        <v>64</v>
      </c>
      <c r="C70" s="16">
        <v>690</v>
      </c>
      <c r="D70" s="67">
        <v>43496</v>
      </c>
      <c r="E70" s="67">
        <v>43565</v>
      </c>
      <c r="F70" s="67">
        <v>43616</v>
      </c>
      <c r="G70" s="206">
        <f t="shared" si="3"/>
        <v>88.08511223970163</v>
      </c>
      <c r="H70" s="6">
        <v>160</v>
      </c>
      <c r="I70" s="6"/>
      <c r="K70" s="16">
        <v>690</v>
      </c>
      <c r="L70" s="10">
        <v>0.75</v>
      </c>
      <c r="M70" s="11">
        <v>1.5</v>
      </c>
      <c r="N70" s="194">
        <v>0.3</v>
      </c>
      <c r="O70" s="115">
        <f t="shared" si="4"/>
        <v>155.25</v>
      </c>
      <c r="P70" s="115">
        <f t="shared" si="5"/>
        <v>181.64249999999998</v>
      </c>
    </row>
    <row r="71" spans="1:16" ht="31.5">
      <c r="A71" s="8">
        <v>19</v>
      </c>
      <c r="B71" s="15" t="s">
        <v>65</v>
      </c>
      <c r="C71" s="16">
        <v>250</v>
      </c>
      <c r="D71" s="67">
        <v>43496</v>
      </c>
      <c r="E71" s="67">
        <v>43565</v>
      </c>
      <c r="F71" s="67">
        <v>43616</v>
      </c>
      <c r="G71" s="206">
        <f t="shared" si="3"/>
        <v>75.97340930674264</v>
      </c>
      <c r="H71" s="6">
        <v>40</v>
      </c>
      <c r="I71" s="6"/>
      <c r="K71" s="16">
        <v>250</v>
      </c>
      <c r="L71" s="195">
        <v>0.6</v>
      </c>
      <c r="M71" s="39">
        <v>1.2</v>
      </c>
      <c r="N71" s="195">
        <v>0.3</v>
      </c>
      <c r="O71" s="115">
        <f t="shared" si="4"/>
        <v>45</v>
      </c>
      <c r="P71" s="115">
        <f t="shared" si="5"/>
        <v>52.65</v>
      </c>
    </row>
    <row r="72" spans="1:16" ht="31.5">
      <c r="A72" s="8">
        <v>20</v>
      </c>
      <c r="B72" s="15" t="s">
        <v>66</v>
      </c>
      <c r="C72" s="16">
        <v>450</v>
      </c>
      <c r="D72" s="67">
        <v>43496</v>
      </c>
      <c r="E72" s="67">
        <v>43565</v>
      </c>
      <c r="F72" s="67">
        <v>43616</v>
      </c>
      <c r="G72" s="206">
        <f t="shared" si="3"/>
        <v>91.44947416552355</v>
      </c>
      <c r="H72" s="6">
        <v>130</v>
      </c>
      <c r="I72" s="6"/>
      <c r="K72" s="16">
        <v>450</v>
      </c>
      <c r="L72" s="10">
        <v>0.9</v>
      </c>
      <c r="M72" s="11">
        <v>2</v>
      </c>
      <c r="N72" s="194">
        <v>0.3</v>
      </c>
      <c r="O72" s="115">
        <f t="shared" si="4"/>
        <v>121.5</v>
      </c>
      <c r="P72" s="115">
        <f t="shared" si="5"/>
        <v>142.155</v>
      </c>
    </row>
    <row r="73" spans="1:16" ht="31.5">
      <c r="A73" s="8">
        <v>21</v>
      </c>
      <c r="B73" s="15" t="s">
        <v>67</v>
      </c>
      <c r="C73" s="16">
        <v>1350</v>
      </c>
      <c r="D73" s="67">
        <v>43496</v>
      </c>
      <c r="E73" s="67">
        <v>43553</v>
      </c>
      <c r="F73" s="67">
        <v>43616</v>
      </c>
      <c r="G73" s="206">
        <f t="shared" si="3"/>
        <v>76.2078951379363</v>
      </c>
      <c r="H73" s="6">
        <v>260</v>
      </c>
      <c r="I73" s="6"/>
      <c r="K73" s="16">
        <v>1350</v>
      </c>
      <c r="L73" s="10">
        <v>0.9</v>
      </c>
      <c r="M73" s="11">
        <v>1.5</v>
      </c>
      <c r="N73" s="194">
        <v>0.24</v>
      </c>
      <c r="O73" s="115">
        <f t="shared" si="4"/>
        <v>291.59999999999997</v>
      </c>
      <c r="P73" s="115">
        <f t="shared" si="5"/>
        <v>341.1719999999999</v>
      </c>
    </row>
    <row r="74" spans="1:16" ht="31.5">
      <c r="A74" s="8">
        <v>22</v>
      </c>
      <c r="B74" s="15" t="s">
        <v>68</v>
      </c>
      <c r="C74" s="16">
        <v>1100</v>
      </c>
      <c r="D74" s="67">
        <v>43496</v>
      </c>
      <c r="E74" s="67">
        <v>43553</v>
      </c>
      <c r="F74" s="67">
        <v>43616</v>
      </c>
      <c r="G74" s="206">
        <f t="shared" si="3"/>
        <v>94.96676163342829</v>
      </c>
      <c r="H74" s="6">
        <v>220</v>
      </c>
      <c r="I74" s="6"/>
      <c r="K74" s="16">
        <v>1100</v>
      </c>
      <c r="L74" s="10">
        <v>0.6</v>
      </c>
      <c r="M74" s="11">
        <v>1.5</v>
      </c>
      <c r="N74" s="194">
        <v>0.3</v>
      </c>
      <c r="O74" s="115">
        <f t="shared" si="4"/>
        <v>198</v>
      </c>
      <c r="P74" s="115">
        <f t="shared" si="5"/>
        <v>231.66</v>
      </c>
    </row>
    <row r="75" spans="1:16" ht="31.5">
      <c r="A75" s="8">
        <v>23</v>
      </c>
      <c r="B75" s="15" t="s">
        <v>69</v>
      </c>
      <c r="C75" s="17">
        <v>800</v>
      </c>
      <c r="D75" s="67">
        <v>43496</v>
      </c>
      <c r="E75" s="67">
        <v>43565</v>
      </c>
      <c r="F75" s="67">
        <v>43616</v>
      </c>
      <c r="G75" s="206">
        <f t="shared" si="3"/>
        <v>65.28964862298196</v>
      </c>
      <c r="H75" s="6">
        <v>220</v>
      </c>
      <c r="I75" s="6"/>
      <c r="K75" s="17">
        <v>800</v>
      </c>
      <c r="L75" s="10">
        <v>1.5</v>
      </c>
      <c r="M75" s="11">
        <v>1.5</v>
      </c>
      <c r="N75" s="194">
        <v>0.24</v>
      </c>
      <c r="O75" s="115">
        <f t="shared" si="4"/>
        <v>288</v>
      </c>
      <c r="P75" s="115">
        <f t="shared" si="5"/>
        <v>336.96</v>
      </c>
    </row>
    <row r="76" spans="1:16" ht="31.5">
      <c r="A76" s="8">
        <v>24</v>
      </c>
      <c r="B76" s="15" t="s">
        <v>70</v>
      </c>
      <c r="C76" s="16">
        <v>750</v>
      </c>
      <c r="D76" s="67">
        <v>43496</v>
      </c>
      <c r="E76" s="67">
        <v>43565</v>
      </c>
      <c r="F76" s="67">
        <v>43616</v>
      </c>
      <c r="G76" s="206">
        <f t="shared" si="3"/>
        <v>67.53191938377124</v>
      </c>
      <c r="H76" s="6">
        <v>160</v>
      </c>
      <c r="I76" s="6"/>
      <c r="K76" s="16">
        <v>750</v>
      </c>
      <c r="L76" s="10">
        <v>0.9</v>
      </c>
      <c r="M76" s="11">
        <v>1.25</v>
      </c>
      <c r="N76" s="194">
        <v>0.3</v>
      </c>
      <c r="O76" s="115">
        <f t="shared" si="4"/>
        <v>202.5</v>
      </c>
      <c r="P76" s="115">
        <f t="shared" si="5"/>
        <v>236.92499999999998</v>
      </c>
    </row>
    <row r="77" spans="1:16" ht="31.5">
      <c r="A77" s="8">
        <v>25</v>
      </c>
      <c r="B77" s="15" t="s">
        <v>71</v>
      </c>
      <c r="C77" s="16">
        <v>475</v>
      </c>
      <c r="D77" s="67">
        <v>43496</v>
      </c>
      <c r="E77" s="67">
        <v>43565</v>
      </c>
      <c r="F77" s="67">
        <v>43616</v>
      </c>
      <c r="G77" s="206">
        <f t="shared" si="3"/>
        <v>97.96571200079973</v>
      </c>
      <c r="H77" s="6">
        <v>245</v>
      </c>
      <c r="I77" s="6"/>
      <c r="K77" s="16">
        <v>475</v>
      </c>
      <c r="L77" s="10">
        <v>1.5</v>
      </c>
      <c r="M77" s="11">
        <v>1.5</v>
      </c>
      <c r="N77" s="194">
        <v>0.3</v>
      </c>
      <c r="O77" s="115">
        <f t="shared" si="4"/>
        <v>213.75</v>
      </c>
      <c r="P77" s="115">
        <f t="shared" si="5"/>
        <v>250.08749999999998</v>
      </c>
    </row>
    <row r="78" spans="1:16" ht="31.5">
      <c r="A78" s="8">
        <v>26</v>
      </c>
      <c r="B78" s="15" t="s">
        <v>72</v>
      </c>
      <c r="C78" s="16">
        <v>800</v>
      </c>
      <c r="D78" s="67">
        <v>43496</v>
      </c>
      <c r="E78" s="67">
        <v>43565</v>
      </c>
      <c r="F78" s="67">
        <v>43616</v>
      </c>
      <c r="G78" s="206">
        <f t="shared" si="3"/>
        <v>81.4000814000814</v>
      </c>
      <c r="H78" s="6">
        <v>160</v>
      </c>
      <c r="I78" s="6"/>
      <c r="K78" s="16">
        <v>800</v>
      </c>
      <c r="L78" s="10">
        <v>0.7</v>
      </c>
      <c r="M78" s="11">
        <v>1.2</v>
      </c>
      <c r="N78" s="194">
        <v>0.3</v>
      </c>
      <c r="O78" s="115">
        <f t="shared" si="4"/>
        <v>168</v>
      </c>
      <c r="P78" s="115">
        <f t="shared" si="5"/>
        <v>196.56</v>
      </c>
    </row>
    <row r="79" spans="1:16" ht="31.5">
      <c r="A79" s="8">
        <v>27</v>
      </c>
      <c r="B79" s="15" t="s">
        <v>73</v>
      </c>
      <c r="C79" s="16">
        <v>300</v>
      </c>
      <c r="D79" s="67">
        <v>43496</v>
      </c>
      <c r="E79" s="67">
        <v>43565</v>
      </c>
      <c r="F79" s="67">
        <v>43616</v>
      </c>
      <c r="G79" s="206">
        <f t="shared" si="3"/>
        <v>93.52787130564909</v>
      </c>
      <c r="H79" s="6">
        <v>130</v>
      </c>
      <c r="I79" s="6"/>
      <c r="K79" s="16">
        <v>300</v>
      </c>
      <c r="L79" s="10">
        <v>1.2</v>
      </c>
      <c r="M79" s="11">
        <v>1.5</v>
      </c>
      <c r="N79" s="194">
        <v>0.33</v>
      </c>
      <c r="O79" s="115">
        <f t="shared" si="4"/>
        <v>118.80000000000001</v>
      </c>
      <c r="P79" s="115">
        <f t="shared" si="5"/>
        <v>138.996</v>
      </c>
    </row>
    <row r="80" spans="1:16" ht="31.5">
      <c r="A80" s="8">
        <v>28</v>
      </c>
      <c r="B80" s="15" t="s">
        <v>74</v>
      </c>
      <c r="C80" s="16">
        <v>300</v>
      </c>
      <c r="D80" s="67">
        <v>43496</v>
      </c>
      <c r="E80" s="67">
        <v>43565</v>
      </c>
      <c r="F80" s="67">
        <v>43616</v>
      </c>
      <c r="G80" s="206">
        <f t="shared" si="3"/>
        <v>80.72174738841407</v>
      </c>
      <c r="H80" s="6">
        <v>102</v>
      </c>
      <c r="I80" s="6"/>
      <c r="K80" s="16">
        <v>300</v>
      </c>
      <c r="L80" s="10">
        <v>1.2</v>
      </c>
      <c r="M80" s="11">
        <v>1.5</v>
      </c>
      <c r="N80" s="194">
        <v>0.3</v>
      </c>
      <c r="O80" s="115">
        <f t="shared" si="4"/>
        <v>108</v>
      </c>
      <c r="P80" s="115">
        <f t="shared" si="5"/>
        <v>126.35999999999999</v>
      </c>
    </row>
    <row r="81" spans="1:16" ht="15.75">
      <c r="A81" s="8">
        <v>29</v>
      </c>
      <c r="B81" s="15" t="s">
        <v>75</v>
      </c>
      <c r="C81" s="16">
        <v>600</v>
      </c>
      <c r="D81" s="67">
        <v>43496</v>
      </c>
      <c r="E81" s="6"/>
      <c r="F81" s="67">
        <v>43616</v>
      </c>
      <c r="G81" s="206">
        <f t="shared" si="3"/>
        <v>47.134238310708895</v>
      </c>
      <c r="H81" s="6">
        <v>135</v>
      </c>
      <c r="I81" s="6"/>
      <c r="K81" s="16">
        <v>600</v>
      </c>
      <c r="L81" s="10">
        <v>1.2</v>
      </c>
      <c r="M81" s="11">
        <v>1.5</v>
      </c>
      <c r="N81" s="194">
        <v>0.34</v>
      </c>
      <c r="O81" s="115">
        <f t="shared" si="4"/>
        <v>244.8</v>
      </c>
      <c r="P81" s="115">
        <f t="shared" si="5"/>
        <v>286.416</v>
      </c>
    </row>
    <row r="82" spans="1:16" ht="31.5">
      <c r="A82" s="8">
        <v>30</v>
      </c>
      <c r="B82" s="15" t="s">
        <v>76</v>
      </c>
      <c r="C82" s="16">
        <v>814</v>
      </c>
      <c r="D82" s="67">
        <v>43496</v>
      </c>
      <c r="E82" s="67">
        <v>43553</v>
      </c>
      <c r="F82" s="67">
        <v>43616</v>
      </c>
      <c r="G82" s="206">
        <f t="shared" si="3"/>
        <v>44.91671158337825</v>
      </c>
      <c r="H82" s="6">
        <v>154</v>
      </c>
      <c r="I82" s="6"/>
      <c r="K82" s="16">
        <v>814</v>
      </c>
      <c r="L82" s="10">
        <v>1.2</v>
      </c>
      <c r="M82" s="11">
        <v>1.6</v>
      </c>
      <c r="N82" s="194">
        <v>0.3</v>
      </c>
      <c r="O82" s="115">
        <f t="shared" si="4"/>
        <v>293.03999999999996</v>
      </c>
      <c r="P82" s="115">
        <f t="shared" si="5"/>
        <v>342.85679999999996</v>
      </c>
    </row>
    <row r="83" spans="1:16" ht="31.5">
      <c r="A83" s="8">
        <v>31</v>
      </c>
      <c r="B83" s="15" t="s">
        <v>77</v>
      </c>
      <c r="C83" s="16">
        <v>615</v>
      </c>
      <c r="D83" s="67">
        <v>43496</v>
      </c>
      <c r="E83" s="67">
        <v>43553</v>
      </c>
      <c r="F83" s="67">
        <v>43616</v>
      </c>
      <c r="G83" s="206">
        <f t="shared" si="3"/>
        <v>69.48787436592315</v>
      </c>
      <c r="H83" s="6">
        <v>102</v>
      </c>
      <c r="I83" s="6"/>
      <c r="K83" s="16">
        <v>615</v>
      </c>
      <c r="L83" s="10">
        <v>0.6</v>
      </c>
      <c r="M83" s="11">
        <v>1.25</v>
      </c>
      <c r="N83" s="194">
        <v>0.34</v>
      </c>
      <c r="O83" s="115">
        <f t="shared" si="4"/>
        <v>125.46000000000001</v>
      </c>
      <c r="P83" s="115">
        <f t="shared" si="5"/>
        <v>146.7882</v>
      </c>
    </row>
    <row r="84" spans="1:16" ht="31.5">
      <c r="A84" s="8">
        <v>32</v>
      </c>
      <c r="B84" s="15" t="s">
        <v>78</v>
      </c>
      <c r="C84" s="11">
        <v>615</v>
      </c>
      <c r="D84" s="67">
        <v>43496</v>
      </c>
      <c r="E84" s="67">
        <v>43553</v>
      </c>
      <c r="F84" s="67">
        <v>43616</v>
      </c>
      <c r="G84" s="206">
        <f t="shared" si="3"/>
        <v>64.71909867414412</v>
      </c>
      <c r="H84" s="6">
        <v>95</v>
      </c>
      <c r="I84" s="6"/>
      <c r="K84" s="11">
        <v>615</v>
      </c>
      <c r="L84" s="196">
        <v>0.6</v>
      </c>
      <c r="M84" s="11">
        <v>1.25</v>
      </c>
      <c r="N84" s="194">
        <v>0.34</v>
      </c>
      <c r="O84" s="115">
        <f t="shared" si="4"/>
        <v>125.46000000000001</v>
      </c>
      <c r="P84" s="115">
        <f t="shared" si="5"/>
        <v>146.7882</v>
      </c>
    </row>
    <row r="85" spans="1:16" ht="15.75">
      <c r="A85" s="51"/>
      <c r="B85" s="61" t="s">
        <v>5</v>
      </c>
      <c r="C85" s="135">
        <f>SUM(C53:C84)</f>
        <v>22185</v>
      </c>
      <c r="D85" s="43"/>
      <c r="E85" s="43"/>
      <c r="F85" s="43"/>
      <c r="G85" s="43"/>
      <c r="H85" s="135">
        <f>SUM(H53:H84)</f>
        <v>5472</v>
      </c>
      <c r="I85" s="43"/>
      <c r="K85" s="197">
        <f>SUM(K53:K84)</f>
        <v>22185</v>
      </c>
      <c r="L85" s="198">
        <f>SUM(L53:L84)</f>
        <v>34.55</v>
      </c>
      <c r="M85" s="199"/>
      <c r="N85" s="199"/>
      <c r="O85" s="200">
        <f>SUM(O53:O84)</f>
        <v>9071.006399999998</v>
      </c>
      <c r="P85" s="142">
        <f>SUM(P53:P84)</f>
        <v>10613.077487999995</v>
      </c>
    </row>
    <row r="86" spans="1:9" ht="18.75">
      <c r="A86" s="266" t="s">
        <v>103</v>
      </c>
      <c r="B86" s="266"/>
      <c r="C86" s="266"/>
      <c r="D86" s="43"/>
      <c r="E86" s="43"/>
      <c r="F86" s="43"/>
      <c r="G86" s="43"/>
      <c r="H86" s="43"/>
      <c r="I86" s="43"/>
    </row>
    <row r="87" spans="1:17" ht="31.5">
      <c r="A87" s="54">
        <v>1</v>
      </c>
      <c r="B87" s="56" t="s">
        <v>79</v>
      </c>
      <c r="C87" s="54">
        <v>480</v>
      </c>
      <c r="D87" s="55" t="s">
        <v>155</v>
      </c>
      <c r="E87" s="55" t="s">
        <v>156</v>
      </c>
      <c r="F87" s="55" t="s">
        <v>157</v>
      </c>
      <c r="G87" s="206">
        <f>H87/P87*100</f>
        <v>100</v>
      </c>
      <c r="H87" s="207">
        <v>1010</v>
      </c>
      <c r="I87" s="55"/>
      <c r="K87" s="201">
        <v>480</v>
      </c>
      <c r="L87" s="201">
        <v>6</v>
      </c>
      <c r="M87" s="201">
        <v>1.8</v>
      </c>
      <c r="N87" s="10">
        <v>0.3</v>
      </c>
      <c r="O87" s="12">
        <f aca="true" t="shared" si="6" ref="O87:O99">K87*L87*N87</f>
        <v>864</v>
      </c>
      <c r="P87" s="12">
        <v>1010</v>
      </c>
      <c r="Q87" s="58">
        <v>1</v>
      </c>
    </row>
    <row r="88" spans="1:18" ht="15.75">
      <c r="A88" s="54">
        <v>2</v>
      </c>
      <c r="B88" s="56" t="s">
        <v>80</v>
      </c>
      <c r="C88" s="54">
        <v>350</v>
      </c>
      <c r="D88" s="60">
        <v>43505</v>
      </c>
      <c r="E88" s="55" t="s">
        <v>158</v>
      </c>
      <c r="F88" s="55" t="s">
        <v>157</v>
      </c>
      <c r="G88" s="206">
        <f>H88/P88*100</f>
        <v>21.52273338714017</v>
      </c>
      <c r="H88" s="207">
        <v>8</v>
      </c>
      <c r="I88" s="55"/>
      <c r="K88" s="201">
        <v>350</v>
      </c>
      <c r="L88" s="201">
        <v>0.6</v>
      </c>
      <c r="M88" s="201">
        <v>1.5</v>
      </c>
      <c r="N88" s="10">
        <v>0.15</v>
      </c>
      <c r="O88" s="12">
        <f t="shared" si="6"/>
        <v>31.5</v>
      </c>
      <c r="P88" s="12">
        <f aca="true" t="shared" si="7" ref="P88:P109">O88*1.18</f>
        <v>37.169999999999995</v>
      </c>
      <c r="Q88" s="58">
        <v>0.2</v>
      </c>
      <c r="R88" s="35">
        <f>P88*0.2</f>
        <v>7.433999999999999</v>
      </c>
    </row>
    <row r="89" spans="1:18" ht="31.5">
      <c r="A89" s="54">
        <v>3</v>
      </c>
      <c r="B89" s="56" t="s">
        <v>81</v>
      </c>
      <c r="C89" s="54">
        <v>1400</v>
      </c>
      <c r="D89" s="55" t="s">
        <v>159</v>
      </c>
      <c r="E89" s="55" t="s">
        <v>160</v>
      </c>
      <c r="F89" s="55" t="s">
        <v>157</v>
      </c>
      <c r="G89" s="206">
        <f aca="true" t="shared" si="8" ref="G89:G110">H89/P89*100</f>
        <v>44.21768707482993</v>
      </c>
      <c r="H89" s="207">
        <v>65</v>
      </c>
      <c r="I89" s="55"/>
      <c r="K89" s="201">
        <v>1400</v>
      </c>
      <c r="L89" s="201">
        <v>0.9</v>
      </c>
      <c r="M89" s="201">
        <v>1.5</v>
      </c>
      <c r="N89" s="10">
        <v>0.1</v>
      </c>
      <c r="O89" s="12">
        <f t="shared" si="6"/>
        <v>126</v>
      </c>
      <c r="P89" s="12">
        <v>147</v>
      </c>
      <c r="Q89" s="58">
        <v>0.05</v>
      </c>
      <c r="R89" s="35">
        <f>P89*0.2</f>
        <v>29.400000000000002</v>
      </c>
    </row>
    <row r="90" spans="1:17" ht="15.75">
      <c r="A90" s="54">
        <v>4</v>
      </c>
      <c r="B90" s="56" t="s">
        <v>82</v>
      </c>
      <c r="C90" s="54">
        <v>640</v>
      </c>
      <c r="D90" s="55" t="s">
        <v>155</v>
      </c>
      <c r="E90" s="55" t="s">
        <v>156</v>
      </c>
      <c r="F90" s="55" t="s">
        <v>157</v>
      </c>
      <c r="G90" s="206">
        <f t="shared" si="8"/>
        <v>79.61783439490446</v>
      </c>
      <c r="H90" s="207">
        <v>375</v>
      </c>
      <c r="I90" s="55"/>
      <c r="K90" s="201">
        <v>640</v>
      </c>
      <c r="L90" s="201">
        <v>4.2</v>
      </c>
      <c r="M90" s="201">
        <v>3.6</v>
      </c>
      <c r="N90" s="10">
        <v>0.15</v>
      </c>
      <c r="O90" s="12">
        <f t="shared" si="6"/>
        <v>403.2</v>
      </c>
      <c r="P90" s="12">
        <v>471</v>
      </c>
      <c r="Q90" s="58">
        <v>0.7</v>
      </c>
    </row>
    <row r="91" spans="1:17" ht="31.5">
      <c r="A91" s="54">
        <v>5</v>
      </c>
      <c r="B91" s="56" t="s">
        <v>83</v>
      </c>
      <c r="C91" s="54">
        <v>250</v>
      </c>
      <c r="D91" s="60">
        <v>43505</v>
      </c>
      <c r="E91" s="55" t="s">
        <v>161</v>
      </c>
      <c r="F91" s="55" t="s">
        <v>157</v>
      </c>
      <c r="G91" s="206">
        <f t="shared" si="8"/>
        <v>127.11864406779661</v>
      </c>
      <c r="H91" s="207">
        <v>45</v>
      </c>
      <c r="I91" s="55"/>
      <c r="K91" s="201">
        <v>250</v>
      </c>
      <c r="L91" s="201">
        <v>1.2</v>
      </c>
      <c r="M91" s="201">
        <v>1.2</v>
      </c>
      <c r="N91" s="10">
        <v>0.1</v>
      </c>
      <c r="O91" s="12">
        <f t="shared" si="6"/>
        <v>30</v>
      </c>
      <c r="P91" s="12">
        <f t="shared" si="7"/>
        <v>35.4</v>
      </c>
      <c r="Q91" s="58">
        <v>0.2</v>
      </c>
    </row>
    <row r="92" spans="1:17" ht="31.5">
      <c r="A92" s="54">
        <v>6</v>
      </c>
      <c r="B92" s="56" t="s">
        <v>84</v>
      </c>
      <c r="C92" s="54">
        <v>524</v>
      </c>
      <c r="D92" s="60">
        <v>43505</v>
      </c>
      <c r="E92" s="55" t="s">
        <v>161</v>
      </c>
      <c r="F92" s="55" t="s">
        <v>157</v>
      </c>
      <c r="G92" s="206">
        <f t="shared" si="8"/>
        <v>74.12558761374909</v>
      </c>
      <c r="H92" s="207">
        <v>55</v>
      </c>
      <c r="I92" s="55"/>
      <c r="K92" s="201">
        <v>524</v>
      </c>
      <c r="L92" s="201">
        <v>1.2</v>
      </c>
      <c r="M92" s="201">
        <v>1.8</v>
      </c>
      <c r="N92" s="10">
        <v>0.1</v>
      </c>
      <c r="O92" s="12">
        <f t="shared" si="6"/>
        <v>62.879999999999995</v>
      </c>
      <c r="P92" s="12">
        <f t="shared" si="7"/>
        <v>74.19839999999999</v>
      </c>
      <c r="Q92" s="58">
        <v>0.2</v>
      </c>
    </row>
    <row r="93" spans="1:17" ht="31.5">
      <c r="A93" s="54">
        <v>7</v>
      </c>
      <c r="B93" s="56" t="s">
        <v>85</v>
      </c>
      <c r="C93" s="54">
        <v>191</v>
      </c>
      <c r="D93" s="60">
        <v>43505</v>
      </c>
      <c r="E93" s="55" t="s">
        <v>161</v>
      </c>
      <c r="F93" s="55" t="s">
        <v>157</v>
      </c>
      <c r="G93" s="206">
        <f t="shared" si="8"/>
        <v>42.66298968579562</v>
      </c>
      <c r="H93" s="207">
        <v>15</v>
      </c>
      <c r="I93" s="55"/>
      <c r="K93" s="201">
        <v>191</v>
      </c>
      <c r="L93" s="201">
        <v>1.3</v>
      </c>
      <c r="M93" s="201">
        <v>1.8</v>
      </c>
      <c r="N93" s="10">
        <v>0.12</v>
      </c>
      <c r="O93" s="12">
        <f t="shared" si="6"/>
        <v>29.796</v>
      </c>
      <c r="P93" s="12">
        <f t="shared" si="7"/>
        <v>35.159279999999995</v>
      </c>
      <c r="Q93" s="58">
        <v>0.2</v>
      </c>
    </row>
    <row r="94" spans="1:17" ht="31.5">
      <c r="A94" s="54">
        <v>8</v>
      </c>
      <c r="B94" s="56" t="s">
        <v>86</v>
      </c>
      <c r="C94" s="54">
        <v>900</v>
      </c>
      <c r="D94" s="59" t="s">
        <v>163</v>
      </c>
      <c r="E94" s="55" t="s">
        <v>162</v>
      </c>
      <c r="F94" s="55" t="s">
        <v>157</v>
      </c>
      <c r="G94" s="206">
        <f t="shared" si="8"/>
        <v>35.714285714285715</v>
      </c>
      <c r="H94" s="207">
        <v>45</v>
      </c>
      <c r="I94" s="55"/>
      <c r="K94" s="201">
        <v>900</v>
      </c>
      <c r="L94" s="201">
        <v>1.2</v>
      </c>
      <c r="M94" s="201">
        <v>0.6</v>
      </c>
      <c r="N94" s="10">
        <v>0.1</v>
      </c>
      <c r="O94" s="12">
        <f t="shared" si="6"/>
        <v>108</v>
      </c>
      <c r="P94" s="12">
        <v>126</v>
      </c>
      <c r="Q94" s="58">
        <v>0.25</v>
      </c>
    </row>
    <row r="95" spans="1:17" ht="47.25">
      <c r="A95" s="54">
        <v>9</v>
      </c>
      <c r="B95" s="56" t="s">
        <v>87</v>
      </c>
      <c r="C95" s="54">
        <v>341</v>
      </c>
      <c r="D95" s="59" t="s">
        <v>163</v>
      </c>
      <c r="E95" s="55" t="s">
        <v>162</v>
      </c>
      <c r="F95" s="55" t="s">
        <v>157</v>
      </c>
      <c r="G95" s="206">
        <f t="shared" si="8"/>
        <v>22.090782068912198</v>
      </c>
      <c r="H95" s="207">
        <v>10</v>
      </c>
      <c r="I95" s="55"/>
      <c r="K95" s="201">
        <v>341</v>
      </c>
      <c r="L95" s="201">
        <v>0.75</v>
      </c>
      <c r="M95" s="201">
        <v>1.5</v>
      </c>
      <c r="N95" s="10">
        <v>0.15</v>
      </c>
      <c r="O95" s="12">
        <f t="shared" si="6"/>
        <v>38.3625</v>
      </c>
      <c r="P95" s="12">
        <f t="shared" si="7"/>
        <v>45.26774999999999</v>
      </c>
      <c r="Q95" s="58">
        <v>0.2</v>
      </c>
    </row>
    <row r="96" spans="1:17" ht="31.5">
      <c r="A96" s="54">
        <v>10</v>
      </c>
      <c r="B96" s="56" t="s">
        <v>88</v>
      </c>
      <c r="C96" s="54">
        <v>300</v>
      </c>
      <c r="D96" s="59" t="s">
        <v>163</v>
      </c>
      <c r="E96" s="55" t="s">
        <v>162</v>
      </c>
      <c r="F96" s="55" t="s">
        <v>157</v>
      </c>
      <c r="G96" s="206">
        <f t="shared" si="8"/>
        <v>34</v>
      </c>
      <c r="H96" s="207">
        <v>34</v>
      </c>
      <c r="I96" s="55"/>
      <c r="K96" s="201">
        <v>300</v>
      </c>
      <c r="L96" s="201">
        <v>1.9</v>
      </c>
      <c r="M96" s="201">
        <v>2.1</v>
      </c>
      <c r="N96" s="10">
        <v>0.15</v>
      </c>
      <c r="O96" s="12">
        <f t="shared" si="6"/>
        <v>85.5</v>
      </c>
      <c r="P96" s="12">
        <v>100</v>
      </c>
      <c r="Q96" s="58">
        <v>0.25</v>
      </c>
    </row>
    <row r="97" spans="1:17" ht="31.5">
      <c r="A97" s="54">
        <v>11</v>
      </c>
      <c r="B97" s="56" t="s">
        <v>89</v>
      </c>
      <c r="C97" s="54">
        <v>30</v>
      </c>
      <c r="D97" s="59" t="s">
        <v>163</v>
      </c>
      <c r="E97" s="55" t="s">
        <v>162</v>
      </c>
      <c r="F97" s="55" t="s">
        <v>157</v>
      </c>
      <c r="G97" s="206">
        <f t="shared" si="8"/>
        <v>94.16195856873824</v>
      </c>
      <c r="H97" s="207">
        <v>5</v>
      </c>
      <c r="I97" s="55"/>
      <c r="K97" s="201">
        <v>30</v>
      </c>
      <c r="L97" s="201">
        <v>1</v>
      </c>
      <c r="M97" s="201">
        <v>1.43</v>
      </c>
      <c r="N97" s="10">
        <v>0.15</v>
      </c>
      <c r="O97" s="12">
        <f t="shared" si="6"/>
        <v>4.5</v>
      </c>
      <c r="P97" s="12">
        <f t="shared" si="7"/>
        <v>5.31</v>
      </c>
      <c r="Q97" s="58">
        <v>0.1</v>
      </c>
    </row>
    <row r="98" spans="1:17" ht="31.5">
      <c r="A98" s="54">
        <v>12</v>
      </c>
      <c r="B98" s="56" t="s">
        <v>90</v>
      </c>
      <c r="C98" s="54">
        <v>225</v>
      </c>
      <c r="D98" s="59" t="s">
        <v>163</v>
      </c>
      <c r="E98" s="55" t="s">
        <v>164</v>
      </c>
      <c r="F98" s="55" t="s">
        <v>157</v>
      </c>
      <c r="G98" s="206">
        <f t="shared" si="8"/>
        <v>8.064516129032258</v>
      </c>
      <c r="H98" s="207">
        <v>5</v>
      </c>
      <c r="I98" s="55"/>
      <c r="K98" s="201">
        <v>225</v>
      </c>
      <c r="L98" s="201">
        <v>1.58</v>
      </c>
      <c r="M98" s="201">
        <v>1.6</v>
      </c>
      <c r="N98" s="10">
        <v>0.15</v>
      </c>
      <c r="O98" s="12">
        <f t="shared" si="6"/>
        <v>53.324999999999996</v>
      </c>
      <c r="P98" s="12">
        <v>62</v>
      </c>
      <c r="Q98" s="58">
        <v>0.1</v>
      </c>
    </row>
    <row r="99" spans="1:17" ht="31.5">
      <c r="A99" s="54">
        <v>13</v>
      </c>
      <c r="B99" s="56" t="s">
        <v>91</v>
      </c>
      <c r="C99" s="54">
        <v>100</v>
      </c>
      <c r="D99" s="59" t="s">
        <v>163</v>
      </c>
      <c r="E99" s="55" t="s">
        <v>164</v>
      </c>
      <c r="F99" s="55" t="s">
        <v>157</v>
      </c>
      <c r="G99" s="206">
        <f t="shared" si="8"/>
        <v>52.96610169491526</v>
      </c>
      <c r="H99" s="207">
        <v>10</v>
      </c>
      <c r="I99" s="55"/>
      <c r="K99" s="201">
        <v>100</v>
      </c>
      <c r="L99" s="201">
        <v>0.8</v>
      </c>
      <c r="M99" s="201">
        <v>1.15</v>
      </c>
      <c r="N99" s="10">
        <v>0.2</v>
      </c>
      <c r="O99" s="12">
        <f t="shared" si="6"/>
        <v>16</v>
      </c>
      <c r="P99" s="12">
        <f t="shared" si="7"/>
        <v>18.88</v>
      </c>
      <c r="Q99" s="58">
        <v>0.15</v>
      </c>
    </row>
    <row r="100" spans="1:17" ht="31.5">
      <c r="A100" s="54">
        <v>14</v>
      </c>
      <c r="B100" s="56" t="s">
        <v>92</v>
      </c>
      <c r="C100" s="54">
        <v>285</v>
      </c>
      <c r="D100" s="59" t="s">
        <v>163</v>
      </c>
      <c r="E100" s="55" t="s">
        <v>165</v>
      </c>
      <c r="F100" s="55" t="s">
        <v>157</v>
      </c>
      <c r="G100" s="206">
        <f t="shared" si="8"/>
        <v>23.127498595830446</v>
      </c>
      <c r="H100" s="207">
        <v>7</v>
      </c>
      <c r="I100" s="55"/>
      <c r="K100" s="201">
        <v>285</v>
      </c>
      <c r="L100" s="201">
        <v>0.6</v>
      </c>
      <c r="M100" s="201">
        <v>1.2</v>
      </c>
      <c r="N100" s="10">
        <v>0.15</v>
      </c>
      <c r="O100" s="12">
        <f>K100*L100*N100</f>
        <v>25.65</v>
      </c>
      <c r="P100" s="12">
        <f t="shared" si="7"/>
        <v>30.266999999999996</v>
      </c>
      <c r="Q100" s="58">
        <v>0.1</v>
      </c>
    </row>
    <row r="101" spans="1:17" ht="31.5">
      <c r="A101" s="54">
        <v>15</v>
      </c>
      <c r="B101" s="56" t="s">
        <v>93</v>
      </c>
      <c r="C101" s="54">
        <v>510</v>
      </c>
      <c r="D101" s="59" t="s">
        <v>163</v>
      </c>
      <c r="E101" s="55" t="s">
        <v>165</v>
      </c>
      <c r="F101" s="55" t="s">
        <v>157</v>
      </c>
      <c r="G101" s="206">
        <f t="shared" si="8"/>
        <v>21.917007597895967</v>
      </c>
      <c r="H101" s="207">
        <v>15</v>
      </c>
      <c r="I101" s="55"/>
      <c r="K101" s="201">
        <v>510</v>
      </c>
      <c r="L101" s="201">
        <v>0.8</v>
      </c>
      <c r="M101" s="201">
        <v>1.8</v>
      </c>
      <c r="N101" s="10">
        <v>0.15</v>
      </c>
      <c r="O101" s="12">
        <v>58</v>
      </c>
      <c r="P101" s="12">
        <f t="shared" si="7"/>
        <v>68.44</v>
      </c>
      <c r="Q101" s="58">
        <v>0.15</v>
      </c>
    </row>
    <row r="102" spans="1:17" ht="31.5">
      <c r="A102" s="54">
        <v>16</v>
      </c>
      <c r="B102" s="56" t="s">
        <v>94</v>
      </c>
      <c r="C102" s="54">
        <v>670</v>
      </c>
      <c r="D102" s="59" t="s">
        <v>163</v>
      </c>
      <c r="E102" s="55" t="s">
        <v>165</v>
      </c>
      <c r="F102" s="55" t="s">
        <v>157</v>
      </c>
      <c r="G102" s="206">
        <f t="shared" si="8"/>
        <v>16.39344262295082</v>
      </c>
      <c r="H102" s="207">
        <v>20</v>
      </c>
      <c r="I102" s="55"/>
      <c r="K102" s="201">
        <v>670</v>
      </c>
      <c r="L102" s="201">
        <v>1</v>
      </c>
      <c r="M102" s="201">
        <v>1.8</v>
      </c>
      <c r="N102" s="10">
        <v>0.15</v>
      </c>
      <c r="O102" s="12">
        <v>105</v>
      </c>
      <c r="P102" s="12">
        <v>122</v>
      </c>
      <c r="Q102" s="58">
        <v>0.1</v>
      </c>
    </row>
    <row r="103" spans="1:17" ht="15.75">
      <c r="A103" s="54">
        <v>17</v>
      </c>
      <c r="B103" s="56" t="s">
        <v>95</v>
      </c>
      <c r="C103" s="54">
        <v>330</v>
      </c>
      <c r="D103" s="59" t="s">
        <v>163</v>
      </c>
      <c r="E103" s="55" t="s">
        <v>165</v>
      </c>
      <c r="F103" s="55" t="s">
        <v>157</v>
      </c>
      <c r="G103" s="206">
        <f t="shared" si="8"/>
        <v>33.790176519882145</v>
      </c>
      <c r="H103" s="207">
        <v>15</v>
      </c>
      <c r="I103" s="55"/>
      <c r="K103" s="201">
        <v>330</v>
      </c>
      <c r="L103" s="201">
        <v>0.76</v>
      </c>
      <c r="M103" s="201">
        <v>2.44</v>
      </c>
      <c r="N103" s="10">
        <v>0.15</v>
      </c>
      <c r="O103" s="12">
        <f aca="true" t="shared" si="9" ref="O103:O110">K103*L103*N103</f>
        <v>37.62</v>
      </c>
      <c r="P103" s="12">
        <f t="shared" si="7"/>
        <v>44.3916</v>
      </c>
      <c r="Q103" s="58">
        <v>0.1</v>
      </c>
    </row>
    <row r="104" spans="1:17" ht="31.5">
      <c r="A104" s="54">
        <v>18</v>
      </c>
      <c r="B104" s="56" t="s">
        <v>96</v>
      </c>
      <c r="C104" s="54">
        <v>350</v>
      </c>
      <c r="D104" s="59" t="s">
        <v>163</v>
      </c>
      <c r="E104" s="55" t="s">
        <v>164</v>
      </c>
      <c r="F104" s="55" t="s">
        <v>157</v>
      </c>
      <c r="G104" s="206">
        <f t="shared" si="8"/>
        <v>72.63922518159808</v>
      </c>
      <c r="H104" s="207">
        <v>27</v>
      </c>
      <c r="I104" s="55"/>
      <c r="K104" s="201">
        <v>350</v>
      </c>
      <c r="L104" s="201">
        <v>0.6</v>
      </c>
      <c r="M104" s="201">
        <v>1.2</v>
      </c>
      <c r="N104" s="10">
        <v>0.15</v>
      </c>
      <c r="O104" s="12">
        <f t="shared" si="9"/>
        <v>31.5</v>
      </c>
      <c r="P104" s="12">
        <f t="shared" si="7"/>
        <v>37.169999999999995</v>
      </c>
      <c r="Q104" s="58">
        <v>0.4</v>
      </c>
    </row>
    <row r="105" spans="1:17" ht="31.5">
      <c r="A105" s="54">
        <v>19</v>
      </c>
      <c r="B105" s="56" t="s">
        <v>97</v>
      </c>
      <c r="C105" s="54">
        <v>750</v>
      </c>
      <c r="D105" s="60">
        <v>43505</v>
      </c>
      <c r="E105" s="55" t="s">
        <v>166</v>
      </c>
      <c r="F105" s="55" t="s">
        <v>157</v>
      </c>
      <c r="G105" s="206">
        <f t="shared" si="8"/>
        <v>3.5487959442332064</v>
      </c>
      <c r="H105" s="207">
        <v>28</v>
      </c>
      <c r="I105" s="55"/>
      <c r="K105" s="201">
        <v>750</v>
      </c>
      <c r="L105" s="201">
        <v>6</v>
      </c>
      <c r="M105" s="201">
        <v>4.5</v>
      </c>
      <c r="N105" s="10">
        <v>0.15</v>
      </c>
      <c r="O105" s="12">
        <f t="shared" si="9"/>
        <v>675</v>
      </c>
      <c r="P105" s="12">
        <v>789</v>
      </c>
      <c r="Q105" s="58">
        <v>0.5</v>
      </c>
    </row>
    <row r="106" spans="1:17" ht="31.5">
      <c r="A106" s="54">
        <v>20</v>
      </c>
      <c r="B106" s="56" t="s">
        <v>98</v>
      </c>
      <c r="C106" s="54">
        <v>190</v>
      </c>
      <c r="D106" s="59" t="s">
        <v>163</v>
      </c>
      <c r="E106" s="55" t="s">
        <v>166</v>
      </c>
      <c r="F106" s="55" t="s">
        <v>157</v>
      </c>
      <c r="G106" s="206">
        <f t="shared" si="8"/>
        <v>77.43582119139658</v>
      </c>
      <c r="H106" s="207">
        <v>25</v>
      </c>
      <c r="I106" s="55"/>
      <c r="K106" s="201">
        <v>190</v>
      </c>
      <c r="L106" s="201">
        <v>1.2</v>
      </c>
      <c r="M106" s="201">
        <v>1.2</v>
      </c>
      <c r="N106" s="10">
        <v>0.12</v>
      </c>
      <c r="O106" s="12">
        <f t="shared" si="9"/>
        <v>27.36</v>
      </c>
      <c r="P106" s="12">
        <f t="shared" si="7"/>
        <v>32.2848</v>
      </c>
      <c r="Q106" s="58">
        <v>0.2</v>
      </c>
    </row>
    <row r="107" spans="1:17" ht="31.5">
      <c r="A107" s="54">
        <v>21</v>
      </c>
      <c r="B107" s="56" t="s">
        <v>99</v>
      </c>
      <c r="C107" s="54">
        <v>110</v>
      </c>
      <c r="D107" s="59" t="s">
        <v>163</v>
      </c>
      <c r="E107" s="55" t="s">
        <v>166</v>
      </c>
      <c r="F107" s="55" t="s">
        <v>157</v>
      </c>
      <c r="G107" s="206">
        <f t="shared" si="8"/>
        <v>87.31381612737546</v>
      </c>
      <c r="H107" s="207">
        <v>17</v>
      </c>
      <c r="I107" s="55"/>
      <c r="K107" s="201">
        <v>110</v>
      </c>
      <c r="L107" s="201">
        <v>1</v>
      </c>
      <c r="M107" s="201">
        <v>1.2</v>
      </c>
      <c r="N107" s="10">
        <v>0.15</v>
      </c>
      <c r="O107" s="12">
        <f t="shared" si="9"/>
        <v>16.5</v>
      </c>
      <c r="P107" s="12">
        <f t="shared" si="7"/>
        <v>19.47</v>
      </c>
      <c r="Q107" s="58">
        <v>0.2</v>
      </c>
    </row>
    <row r="108" spans="1:17" ht="31.5">
      <c r="A108" s="54">
        <v>22</v>
      </c>
      <c r="B108" s="56" t="s">
        <v>100</v>
      </c>
      <c r="C108" s="54">
        <v>90</v>
      </c>
      <c r="D108" s="59" t="s">
        <v>163</v>
      </c>
      <c r="E108" s="55" t="s">
        <v>166</v>
      </c>
      <c r="F108" s="55" t="s">
        <v>157</v>
      </c>
      <c r="G108" s="206">
        <f t="shared" si="8"/>
        <v>55.799679151844884</v>
      </c>
      <c r="H108" s="207">
        <v>8</v>
      </c>
      <c r="I108" s="55"/>
      <c r="K108" s="201">
        <v>90</v>
      </c>
      <c r="L108" s="201">
        <v>0.9</v>
      </c>
      <c r="M108" s="201">
        <v>1.1</v>
      </c>
      <c r="N108" s="10">
        <v>0.15</v>
      </c>
      <c r="O108" s="12">
        <f t="shared" si="9"/>
        <v>12.15</v>
      </c>
      <c r="P108" s="12">
        <f t="shared" si="7"/>
        <v>14.337</v>
      </c>
      <c r="Q108" s="58">
        <v>0.1</v>
      </c>
    </row>
    <row r="109" spans="1:17" ht="31.5">
      <c r="A109" s="54">
        <v>23</v>
      </c>
      <c r="B109" s="56" t="s">
        <v>101</v>
      </c>
      <c r="C109" s="54">
        <v>90</v>
      </c>
      <c r="D109" s="59" t="s">
        <v>163</v>
      </c>
      <c r="E109" s="55" t="s">
        <v>166</v>
      </c>
      <c r="F109" s="55" t="s">
        <v>157</v>
      </c>
      <c r="G109" s="206">
        <f t="shared" si="8"/>
        <v>94.16195856873824</v>
      </c>
      <c r="H109" s="207">
        <v>15</v>
      </c>
      <c r="I109" s="55"/>
      <c r="K109" s="201">
        <v>90</v>
      </c>
      <c r="L109" s="201">
        <v>1</v>
      </c>
      <c r="M109" s="201">
        <v>1.2</v>
      </c>
      <c r="N109" s="10">
        <v>0.15</v>
      </c>
      <c r="O109" s="12">
        <f t="shared" si="9"/>
        <v>13.5</v>
      </c>
      <c r="P109" s="12">
        <f t="shared" si="7"/>
        <v>15.93</v>
      </c>
      <c r="Q109" s="58">
        <v>0.1</v>
      </c>
    </row>
    <row r="110" spans="1:17" ht="31.5">
      <c r="A110" s="54">
        <v>24</v>
      </c>
      <c r="B110" s="56" t="s">
        <v>102</v>
      </c>
      <c r="C110" s="54">
        <v>1100</v>
      </c>
      <c r="D110" s="55" t="s">
        <v>155</v>
      </c>
      <c r="E110" s="55" t="s">
        <v>160</v>
      </c>
      <c r="F110" s="55" t="s">
        <v>157</v>
      </c>
      <c r="G110" s="206">
        <f t="shared" si="8"/>
        <v>8.808290155440414</v>
      </c>
      <c r="H110" s="207">
        <v>102</v>
      </c>
      <c r="I110" s="55"/>
      <c r="K110" s="201">
        <v>1100</v>
      </c>
      <c r="L110" s="201">
        <v>6</v>
      </c>
      <c r="M110" s="201">
        <v>3.6</v>
      </c>
      <c r="N110" s="10">
        <v>0.15</v>
      </c>
      <c r="O110" s="12">
        <f t="shared" si="9"/>
        <v>990</v>
      </c>
      <c r="P110" s="12">
        <v>1158</v>
      </c>
      <c r="Q110" s="58">
        <v>0.2</v>
      </c>
    </row>
    <row r="111" spans="1:16" ht="15.75">
      <c r="A111" s="54"/>
      <c r="B111" s="61" t="s">
        <v>5</v>
      </c>
      <c r="C111" s="61">
        <v>10206</v>
      </c>
      <c r="D111" s="55"/>
      <c r="E111" s="55"/>
      <c r="F111" s="57"/>
      <c r="G111" s="58"/>
      <c r="H111" s="208">
        <f>SUM(H87:H110)</f>
        <v>1961</v>
      </c>
      <c r="I111" s="57"/>
      <c r="K111" s="13">
        <f>SUM(K87:K110)</f>
        <v>10206</v>
      </c>
      <c r="L111" s="13"/>
      <c r="M111" s="13"/>
      <c r="N111" s="202"/>
      <c r="O111" s="142">
        <f>SUM(O87:O110)</f>
        <v>3845.3435000000004</v>
      </c>
      <c r="P111" s="142">
        <f>SUM(P87:P110)</f>
        <v>4498.67583</v>
      </c>
    </row>
    <row r="112" spans="1:9" ht="18.75">
      <c r="A112" s="266" t="s">
        <v>137</v>
      </c>
      <c r="B112" s="266"/>
      <c r="C112" s="266"/>
      <c r="D112" s="266"/>
      <c r="E112" s="266"/>
      <c r="F112" s="266"/>
      <c r="G112" s="266"/>
      <c r="H112" s="266"/>
      <c r="I112" s="266"/>
    </row>
    <row r="113" spans="1:17" ht="15.75">
      <c r="A113" s="62">
        <v>1</v>
      </c>
      <c r="B113" s="63" t="s">
        <v>104</v>
      </c>
      <c r="C113" s="16">
        <v>280</v>
      </c>
      <c r="D113" s="69">
        <v>43559</v>
      </c>
      <c r="E113" s="69">
        <v>43569</v>
      </c>
      <c r="F113" s="69">
        <v>43615</v>
      </c>
      <c r="G113" s="206">
        <f aca="true" t="shared" si="10" ref="G113:G129">H113/P113*100</f>
        <v>80.31184501772736</v>
      </c>
      <c r="H113" s="68">
        <v>1230</v>
      </c>
      <c r="I113" s="68"/>
      <c r="K113" s="16">
        <v>280</v>
      </c>
      <c r="L113" s="16">
        <v>8.5</v>
      </c>
      <c r="M113" s="10">
        <v>4</v>
      </c>
      <c r="N113" s="10">
        <v>0.55</v>
      </c>
      <c r="O113" s="12">
        <f aca="true" t="shared" si="11" ref="O113:O129">K113*L113*N113</f>
        <v>1309</v>
      </c>
      <c r="P113" s="12">
        <f aca="true" t="shared" si="12" ref="P113:P129">O113*1.17</f>
        <v>1531.53</v>
      </c>
      <c r="Q113" s="70">
        <v>0.85</v>
      </c>
    </row>
    <row r="114" spans="1:17" ht="15.75">
      <c r="A114" s="62">
        <v>2</v>
      </c>
      <c r="B114" s="63" t="s">
        <v>105</v>
      </c>
      <c r="C114" s="12">
        <v>580</v>
      </c>
      <c r="D114" s="69">
        <v>43552</v>
      </c>
      <c r="E114" s="69">
        <v>43562</v>
      </c>
      <c r="F114" s="69">
        <v>43615</v>
      </c>
      <c r="G114" s="206">
        <f t="shared" si="10"/>
        <v>82.61215157766883</v>
      </c>
      <c r="H114" s="68">
        <v>370</v>
      </c>
      <c r="I114" s="68"/>
      <c r="K114" s="12">
        <v>580</v>
      </c>
      <c r="L114" s="10">
        <v>1.2</v>
      </c>
      <c r="M114" s="10">
        <v>1.3</v>
      </c>
      <c r="N114" s="10">
        <v>0.55</v>
      </c>
      <c r="O114" s="12">
        <f t="shared" si="11"/>
        <v>382.8</v>
      </c>
      <c r="P114" s="12">
        <f t="shared" si="12"/>
        <v>447.876</v>
      </c>
      <c r="Q114" s="70">
        <v>0.55</v>
      </c>
    </row>
    <row r="115" spans="1:17" ht="15.75">
      <c r="A115" s="62">
        <v>3</v>
      </c>
      <c r="B115" s="63" t="s">
        <v>106</v>
      </c>
      <c r="C115" s="16">
        <v>550</v>
      </c>
      <c r="D115" s="69">
        <v>43552</v>
      </c>
      <c r="E115" s="69">
        <v>43562</v>
      </c>
      <c r="F115" s="69">
        <v>43615</v>
      </c>
      <c r="G115" s="206">
        <f t="shared" si="10"/>
        <v>67.64477352712646</v>
      </c>
      <c r="H115" s="68">
        <v>185</v>
      </c>
      <c r="I115" s="68"/>
      <c r="K115" s="16">
        <v>550</v>
      </c>
      <c r="L115" s="16">
        <v>0.85</v>
      </c>
      <c r="M115" s="10">
        <v>1.25</v>
      </c>
      <c r="N115" s="10">
        <v>0.5</v>
      </c>
      <c r="O115" s="12">
        <f t="shared" si="11"/>
        <v>233.75</v>
      </c>
      <c r="P115" s="12">
        <f t="shared" si="12"/>
        <v>273.4875</v>
      </c>
      <c r="Q115" s="70">
        <v>0.55</v>
      </c>
    </row>
    <row r="116" spans="1:17" ht="15.75">
      <c r="A116" s="62">
        <v>4</v>
      </c>
      <c r="B116" s="63" t="s">
        <v>107</v>
      </c>
      <c r="C116" s="16">
        <v>320</v>
      </c>
      <c r="D116" s="69">
        <v>43552</v>
      </c>
      <c r="E116" s="69">
        <v>43562</v>
      </c>
      <c r="F116" s="69">
        <v>43615</v>
      </c>
      <c r="G116" s="206">
        <f t="shared" si="10"/>
        <v>59.989030577265865</v>
      </c>
      <c r="H116" s="68">
        <v>105</v>
      </c>
      <c r="I116" s="68"/>
      <c r="K116" s="16">
        <v>320</v>
      </c>
      <c r="L116" s="10">
        <v>0.85</v>
      </c>
      <c r="M116" s="10">
        <v>1.2</v>
      </c>
      <c r="N116" s="10">
        <v>0.55</v>
      </c>
      <c r="O116" s="12">
        <f t="shared" si="11"/>
        <v>149.60000000000002</v>
      </c>
      <c r="P116" s="12">
        <f t="shared" si="12"/>
        <v>175.032</v>
      </c>
      <c r="Q116" s="70">
        <v>0.85</v>
      </c>
    </row>
    <row r="117" spans="1:17" ht="15.75">
      <c r="A117" s="62">
        <v>5</v>
      </c>
      <c r="B117" s="63" t="s">
        <v>108</v>
      </c>
      <c r="C117" s="16">
        <v>750</v>
      </c>
      <c r="D117" s="69">
        <v>43570</v>
      </c>
      <c r="E117" s="69">
        <v>43580</v>
      </c>
      <c r="F117" s="69">
        <v>43631</v>
      </c>
      <c r="G117" s="206">
        <f t="shared" si="10"/>
        <v>57.665670673800776</v>
      </c>
      <c r="H117" s="68">
        <v>1556</v>
      </c>
      <c r="I117" s="68"/>
      <c r="K117" s="16">
        <v>750</v>
      </c>
      <c r="L117" s="10">
        <v>4.1</v>
      </c>
      <c r="M117" s="10">
        <v>2.5</v>
      </c>
      <c r="N117" s="10">
        <v>0.75</v>
      </c>
      <c r="O117" s="12">
        <f t="shared" si="11"/>
        <v>2306.2499999999995</v>
      </c>
      <c r="P117" s="12">
        <f t="shared" si="12"/>
        <v>2698.312499999999</v>
      </c>
      <c r="Q117" s="70">
        <v>0.3</v>
      </c>
    </row>
    <row r="118" spans="1:17" ht="15.75">
      <c r="A118" s="62">
        <v>6</v>
      </c>
      <c r="B118" s="65" t="s">
        <v>109</v>
      </c>
      <c r="C118" s="16">
        <v>544</v>
      </c>
      <c r="D118" s="69">
        <v>43557</v>
      </c>
      <c r="E118" s="69">
        <v>43567</v>
      </c>
      <c r="F118" s="69">
        <v>43615</v>
      </c>
      <c r="G118" s="206">
        <f t="shared" si="10"/>
        <v>54.98994469582704</v>
      </c>
      <c r="H118" s="68">
        <v>105</v>
      </c>
      <c r="I118" s="68"/>
      <c r="K118" s="16">
        <v>544</v>
      </c>
      <c r="L118" s="10">
        <v>0.75</v>
      </c>
      <c r="M118" s="203">
        <v>1.5</v>
      </c>
      <c r="N118" s="203">
        <v>0.4</v>
      </c>
      <c r="O118" s="12">
        <f t="shared" si="11"/>
        <v>163.20000000000002</v>
      </c>
      <c r="P118" s="12">
        <f t="shared" si="12"/>
        <v>190.94400000000002</v>
      </c>
      <c r="Q118" s="70">
        <v>0.82</v>
      </c>
    </row>
    <row r="119" spans="1:17" ht="15.75">
      <c r="A119" s="62">
        <v>7</v>
      </c>
      <c r="B119" s="65" t="s">
        <v>110</v>
      </c>
      <c r="C119" s="16">
        <v>175</v>
      </c>
      <c r="D119" s="69">
        <v>43552</v>
      </c>
      <c r="E119" s="69">
        <v>43562</v>
      </c>
      <c r="F119" s="69">
        <v>43631</v>
      </c>
      <c r="G119" s="206">
        <f t="shared" si="10"/>
        <v>57.88450232894679</v>
      </c>
      <c r="H119" s="68">
        <v>40</v>
      </c>
      <c r="I119" s="68"/>
      <c r="K119" s="16">
        <v>175</v>
      </c>
      <c r="L119" s="10">
        <v>0.75</v>
      </c>
      <c r="M119" s="203">
        <v>1.5</v>
      </c>
      <c r="N119" s="203">
        <v>0.45</v>
      </c>
      <c r="O119" s="12">
        <f t="shared" si="11"/>
        <v>59.0625</v>
      </c>
      <c r="P119" s="12">
        <f t="shared" si="12"/>
        <v>69.10312499999999</v>
      </c>
      <c r="Q119" s="68">
        <v>0</v>
      </c>
    </row>
    <row r="120" spans="1:17" ht="15.75">
      <c r="A120" s="62">
        <v>8</v>
      </c>
      <c r="B120" s="65" t="s">
        <v>111</v>
      </c>
      <c r="C120" s="16">
        <v>290</v>
      </c>
      <c r="D120" s="69">
        <v>43552</v>
      </c>
      <c r="E120" s="69">
        <v>43562</v>
      </c>
      <c r="F120" s="69">
        <v>43615</v>
      </c>
      <c r="G120" s="206">
        <f t="shared" si="10"/>
        <v>82.89124668435012</v>
      </c>
      <c r="H120" s="68">
        <v>90</v>
      </c>
      <c r="I120" s="68"/>
      <c r="K120" s="16">
        <v>290</v>
      </c>
      <c r="L120" s="10">
        <v>0.8</v>
      </c>
      <c r="M120" s="10">
        <v>1.2</v>
      </c>
      <c r="N120" s="10">
        <v>0.4</v>
      </c>
      <c r="O120" s="12">
        <f t="shared" si="11"/>
        <v>92.80000000000001</v>
      </c>
      <c r="P120" s="12">
        <f t="shared" si="12"/>
        <v>108.57600000000001</v>
      </c>
      <c r="Q120" s="70">
        <v>0.55</v>
      </c>
    </row>
    <row r="121" spans="1:17" ht="15.75">
      <c r="A121" s="62">
        <v>9</v>
      </c>
      <c r="B121" s="65" t="s">
        <v>104</v>
      </c>
      <c r="C121" s="16">
        <v>433</v>
      </c>
      <c r="D121" s="69">
        <v>43552</v>
      </c>
      <c r="E121" s="69">
        <v>43562</v>
      </c>
      <c r="F121" s="69">
        <v>43631</v>
      </c>
      <c r="G121" s="206">
        <f t="shared" si="10"/>
        <v>43.84489525051774</v>
      </c>
      <c r="H121" s="68">
        <v>479</v>
      </c>
      <c r="I121" s="68"/>
      <c r="K121" s="16">
        <v>415</v>
      </c>
      <c r="L121" s="10">
        <v>4.5</v>
      </c>
      <c r="M121" s="10">
        <v>4</v>
      </c>
      <c r="N121" s="10">
        <v>0.5</v>
      </c>
      <c r="O121" s="12">
        <f t="shared" si="11"/>
        <v>933.75</v>
      </c>
      <c r="P121" s="12">
        <f t="shared" si="12"/>
        <v>1092.4875</v>
      </c>
      <c r="Q121" s="68">
        <v>0</v>
      </c>
    </row>
    <row r="122" spans="1:17" ht="15.75">
      <c r="A122" s="62">
        <v>10</v>
      </c>
      <c r="B122" s="64" t="s">
        <v>112</v>
      </c>
      <c r="C122" s="16">
        <v>540</v>
      </c>
      <c r="D122" s="69">
        <v>43557</v>
      </c>
      <c r="E122" s="69">
        <v>43567</v>
      </c>
      <c r="F122" s="69">
        <v>43615</v>
      </c>
      <c r="G122" s="206">
        <f t="shared" si="10"/>
        <v>72.25731863413023</v>
      </c>
      <c r="H122" s="68">
        <v>210</v>
      </c>
      <c r="I122" s="68"/>
      <c r="K122" s="16">
        <v>540</v>
      </c>
      <c r="L122" s="16">
        <v>1.15</v>
      </c>
      <c r="M122" s="10">
        <v>1.3</v>
      </c>
      <c r="N122" s="10">
        <v>0.4</v>
      </c>
      <c r="O122" s="12">
        <f t="shared" si="11"/>
        <v>248.4</v>
      </c>
      <c r="P122" s="12">
        <f t="shared" si="12"/>
        <v>290.628</v>
      </c>
      <c r="Q122" s="70">
        <v>0.65</v>
      </c>
    </row>
    <row r="123" spans="1:17" ht="15.75">
      <c r="A123" s="62">
        <v>11</v>
      </c>
      <c r="B123" s="64" t="s">
        <v>112</v>
      </c>
      <c r="C123" s="16">
        <v>675</v>
      </c>
      <c r="D123" s="69">
        <v>43557</v>
      </c>
      <c r="E123" s="69">
        <v>43567</v>
      </c>
      <c r="F123" s="69">
        <v>43615</v>
      </c>
      <c r="G123" s="206">
        <f t="shared" si="10"/>
        <v>67.53191938377124</v>
      </c>
      <c r="H123" s="68">
        <v>224</v>
      </c>
      <c r="I123" s="68"/>
      <c r="K123" s="16">
        <v>675</v>
      </c>
      <c r="L123" s="16">
        <v>1.4</v>
      </c>
      <c r="M123" s="10">
        <v>1.5</v>
      </c>
      <c r="N123" s="10">
        <v>0.3</v>
      </c>
      <c r="O123" s="12">
        <f t="shared" si="11"/>
        <v>283.49999999999994</v>
      </c>
      <c r="P123" s="12">
        <f t="shared" si="12"/>
        <v>331.69499999999994</v>
      </c>
      <c r="Q123" s="70">
        <v>0.65</v>
      </c>
    </row>
    <row r="124" spans="1:17" ht="15.75">
      <c r="A124" s="62">
        <v>12</v>
      </c>
      <c r="B124" s="64" t="s">
        <v>112</v>
      </c>
      <c r="C124" s="16">
        <v>1550</v>
      </c>
      <c r="D124" s="69">
        <v>43552</v>
      </c>
      <c r="E124" s="69">
        <v>43562</v>
      </c>
      <c r="F124" s="69">
        <v>43615</v>
      </c>
      <c r="G124" s="206">
        <f t="shared" si="10"/>
        <v>45.03262567778697</v>
      </c>
      <c r="H124" s="68">
        <v>294</v>
      </c>
      <c r="I124" s="68"/>
      <c r="K124" s="16">
        <v>1550</v>
      </c>
      <c r="L124" s="16">
        <v>0.9</v>
      </c>
      <c r="M124" s="10">
        <v>1.3</v>
      </c>
      <c r="N124" s="10">
        <v>0.4</v>
      </c>
      <c r="O124" s="12">
        <f t="shared" si="11"/>
        <v>558</v>
      </c>
      <c r="P124" s="12">
        <f t="shared" si="12"/>
        <v>652.86</v>
      </c>
      <c r="Q124" s="70">
        <v>0.6</v>
      </c>
    </row>
    <row r="125" spans="1:17" ht="15.75">
      <c r="A125" s="62">
        <v>13</v>
      </c>
      <c r="B125" s="64" t="s">
        <v>113</v>
      </c>
      <c r="C125" s="16">
        <v>470</v>
      </c>
      <c r="D125" s="69">
        <v>43552</v>
      </c>
      <c r="E125" s="69">
        <v>43562</v>
      </c>
      <c r="F125" s="69">
        <v>43615</v>
      </c>
      <c r="G125" s="206">
        <f t="shared" si="10"/>
        <v>95.25541440435059</v>
      </c>
      <c r="H125" s="68">
        <v>110</v>
      </c>
      <c r="I125" s="68"/>
      <c r="K125" s="16">
        <v>470</v>
      </c>
      <c r="L125" s="16">
        <v>0.6</v>
      </c>
      <c r="M125" s="10">
        <v>1.3</v>
      </c>
      <c r="N125" s="10">
        <v>0.35</v>
      </c>
      <c r="O125" s="12">
        <f t="shared" si="11"/>
        <v>98.69999999999999</v>
      </c>
      <c r="P125" s="12">
        <f t="shared" si="12"/>
        <v>115.47899999999998</v>
      </c>
      <c r="Q125" s="70">
        <v>0.75</v>
      </c>
    </row>
    <row r="126" spans="1:17" ht="15.75">
      <c r="A126" s="62">
        <v>14</v>
      </c>
      <c r="B126" s="63" t="s">
        <v>114</v>
      </c>
      <c r="C126" s="16">
        <v>1200</v>
      </c>
      <c r="D126" s="69">
        <v>43552</v>
      </c>
      <c r="E126" s="69">
        <v>43562</v>
      </c>
      <c r="F126" s="69">
        <v>43615</v>
      </c>
      <c r="G126" s="206">
        <f t="shared" si="10"/>
        <v>83.43508343508344</v>
      </c>
      <c r="H126" s="68">
        <v>205</v>
      </c>
      <c r="I126" s="68"/>
      <c r="K126" s="16">
        <v>1200</v>
      </c>
      <c r="L126" s="10">
        <v>0.5</v>
      </c>
      <c r="M126" s="10">
        <v>1.25</v>
      </c>
      <c r="N126" s="10">
        <v>0.35</v>
      </c>
      <c r="O126" s="12">
        <f t="shared" si="11"/>
        <v>210</v>
      </c>
      <c r="P126" s="12">
        <f t="shared" si="12"/>
        <v>245.7</v>
      </c>
      <c r="Q126" s="70">
        <v>0.45</v>
      </c>
    </row>
    <row r="127" spans="1:17" ht="15.75">
      <c r="A127" s="62">
        <v>15</v>
      </c>
      <c r="B127" s="63" t="s">
        <v>115</v>
      </c>
      <c r="C127" s="16">
        <v>900</v>
      </c>
      <c r="D127" s="69">
        <v>43552</v>
      </c>
      <c r="E127" s="69">
        <v>43562</v>
      </c>
      <c r="F127" s="69">
        <v>43615</v>
      </c>
      <c r="G127" s="206">
        <f t="shared" si="10"/>
        <v>94.9667616334283</v>
      </c>
      <c r="H127" s="68">
        <v>280</v>
      </c>
      <c r="I127" s="68"/>
      <c r="K127" s="16">
        <v>900</v>
      </c>
      <c r="L127" s="10">
        <v>0.8</v>
      </c>
      <c r="M127" s="10">
        <v>1.25</v>
      </c>
      <c r="N127" s="10">
        <v>0.35</v>
      </c>
      <c r="O127" s="12">
        <f t="shared" si="11"/>
        <v>251.99999999999997</v>
      </c>
      <c r="P127" s="12">
        <f t="shared" si="12"/>
        <v>294.84</v>
      </c>
      <c r="Q127" s="70">
        <v>0.7</v>
      </c>
    </row>
    <row r="128" spans="1:17" ht="15.75">
      <c r="A128" s="62">
        <v>16</v>
      </c>
      <c r="B128" s="63" t="s">
        <v>116</v>
      </c>
      <c r="C128" s="16">
        <v>1100</v>
      </c>
      <c r="D128" s="69">
        <v>43552</v>
      </c>
      <c r="E128" s="69">
        <v>43562</v>
      </c>
      <c r="F128" s="69">
        <v>43615</v>
      </c>
      <c r="G128" s="206">
        <f t="shared" si="10"/>
        <v>66.79480363690891</v>
      </c>
      <c r="H128" s="68">
        <v>245</v>
      </c>
      <c r="I128" s="68"/>
      <c r="K128" s="16">
        <v>1100</v>
      </c>
      <c r="L128" s="10">
        <v>0.75</v>
      </c>
      <c r="M128" s="10">
        <v>1.3</v>
      </c>
      <c r="N128" s="10">
        <v>0.38</v>
      </c>
      <c r="O128" s="12">
        <f t="shared" si="11"/>
        <v>313.5</v>
      </c>
      <c r="P128" s="12">
        <f t="shared" si="12"/>
        <v>366.79499999999996</v>
      </c>
      <c r="Q128" s="70">
        <v>0.2</v>
      </c>
    </row>
    <row r="129" spans="1:17" ht="15.75">
      <c r="A129" s="62">
        <v>17</v>
      </c>
      <c r="B129" s="63" t="s">
        <v>117</v>
      </c>
      <c r="C129" s="16">
        <v>500</v>
      </c>
      <c r="D129" s="69">
        <v>43552</v>
      </c>
      <c r="E129" s="69">
        <v>43562</v>
      </c>
      <c r="F129" s="69">
        <v>43615</v>
      </c>
      <c r="G129" s="206">
        <f t="shared" si="10"/>
        <v>86.50818367417557</v>
      </c>
      <c r="H129" s="68">
        <v>125</v>
      </c>
      <c r="I129" s="68"/>
      <c r="K129" s="16">
        <v>500</v>
      </c>
      <c r="L129" s="10">
        <v>0.65</v>
      </c>
      <c r="M129" s="10">
        <v>1.2</v>
      </c>
      <c r="N129" s="10">
        <v>0.38</v>
      </c>
      <c r="O129" s="12">
        <f t="shared" si="11"/>
        <v>123.5</v>
      </c>
      <c r="P129" s="12">
        <f t="shared" si="12"/>
        <v>144.495</v>
      </c>
      <c r="Q129" s="70">
        <v>0.4</v>
      </c>
    </row>
    <row r="130" spans="1:16" ht="15.75">
      <c r="A130" s="66"/>
      <c r="B130" s="61" t="s">
        <v>5</v>
      </c>
      <c r="C130" s="7">
        <v>10839</v>
      </c>
      <c r="D130" s="68"/>
      <c r="E130" s="68"/>
      <c r="F130" s="68"/>
      <c r="G130" s="68"/>
      <c r="H130" s="71">
        <f>SUM(H113:H129)</f>
        <v>5853</v>
      </c>
      <c r="I130" s="68"/>
      <c r="K130" s="7">
        <f>SUM(K113:K129)</f>
        <v>10839</v>
      </c>
      <c r="L130" s="204"/>
      <c r="M130" s="204"/>
      <c r="N130" s="204"/>
      <c r="O130" s="205">
        <f>SUM(O113:O129)</f>
        <v>7717.812499999999</v>
      </c>
      <c r="P130" s="205">
        <f>SUM(P113:P129)</f>
        <v>9029.840625</v>
      </c>
    </row>
    <row r="132" spans="1:9" ht="26.25">
      <c r="A132" s="256" t="s">
        <v>167</v>
      </c>
      <c r="B132" s="256"/>
      <c r="C132" s="256"/>
      <c r="D132" s="256"/>
      <c r="E132" s="256"/>
      <c r="F132" s="256"/>
      <c r="G132" s="256"/>
      <c r="H132" s="256"/>
      <c r="I132" s="256"/>
    </row>
    <row r="133" spans="1:9" ht="15.75">
      <c r="A133" s="2"/>
      <c r="B133" s="9"/>
      <c r="C133" s="3"/>
      <c r="D133" s="3"/>
      <c r="E133" s="1"/>
      <c r="F133" s="1"/>
      <c r="G133" s="1"/>
      <c r="H133" s="1"/>
      <c r="I133" s="1"/>
    </row>
    <row r="134" spans="1:16" ht="94.5">
      <c r="A134" s="72" t="s">
        <v>1</v>
      </c>
      <c r="B134" s="73" t="s">
        <v>0</v>
      </c>
      <c r="C134" s="74" t="s">
        <v>2</v>
      </c>
      <c r="D134" s="74" t="s">
        <v>168</v>
      </c>
      <c r="E134" s="74" t="s">
        <v>128</v>
      </c>
      <c r="F134" s="74" t="s">
        <v>129</v>
      </c>
      <c r="G134" s="74" t="s">
        <v>130</v>
      </c>
      <c r="H134" s="74" t="s">
        <v>131</v>
      </c>
      <c r="I134" s="74" t="s">
        <v>132</v>
      </c>
      <c r="K134" s="251"/>
      <c r="L134" s="251"/>
      <c r="M134" s="251"/>
      <c r="N134" s="251"/>
      <c r="O134" s="250" t="s">
        <v>316</v>
      </c>
      <c r="P134" s="250" t="s">
        <v>320</v>
      </c>
    </row>
    <row r="135" spans="1:16" ht="15.75">
      <c r="A135" s="75">
        <v>1</v>
      </c>
      <c r="B135" s="75">
        <v>2</v>
      </c>
      <c r="C135" s="75">
        <v>3</v>
      </c>
      <c r="D135" s="75">
        <v>4</v>
      </c>
      <c r="E135" s="75">
        <v>5</v>
      </c>
      <c r="F135" s="75">
        <v>6</v>
      </c>
      <c r="G135" s="75">
        <v>7</v>
      </c>
      <c r="H135" s="75">
        <v>8</v>
      </c>
      <c r="I135" s="75">
        <v>9</v>
      </c>
      <c r="K135" s="252" t="s">
        <v>2</v>
      </c>
      <c r="L135" s="252" t="s">
        <v>317</v>
      </c>
      <c r="M135" s="251" t="s">
        <v>318</v>
      </c>
      <c r="N135" s="251" t="s">
        <v>319</v>
      </c>
      <c r="O135" s="250"/>
      <c r="P135" s="250"/>
    </row>
    <row r="136" spans="1:16" ht="15.75">
      <c r="A136" s="253" t="s">
        <v>169</v>
      </c>
      <c r="B136" s="253"/>
      <c r="C136" s="253"/>
      <c r="D136" s="253"/>
      <c r="E136" s="253"/>
      <c r="F136" s="253"/>
      <c r="G136" s="253"/>
      <c r="H136" s="253"/>
      <c r="I136" s="253"/>
      <c r="K136" s="252"/>
      <c r="L136" s="252"/>
      <c r="M136" s="251"/>
      <c r="N136" s="251"/>
      <c r="O136" s="250"/>
      <c r="P136" s="250"/>
    </row>
    <row r="137" spans="1:16" ht="15.75">
      <c r="A137" s="76">
        <v>1</v>
      </c>
      <c r="B137" s="77" t="s">
        <v>170</v>
      </c>
      <c r="C137" s="78">
        <v>400</v>
      </c>
      <c r="D137" s="79" t="s">
        <v>171</v>
      </c>
      <c r="E137" s="79"/>
      <c r="F137" s="79" t="s">
        <v>157</v>
      </c>
      <c r="G137" s="80">
        <f aca="true" t="shared" si="13" ref="G137:G168">H137/P137*100</f>
        <v>5.986590038314176</v>
      </c>
      <c r="H137" s="81">
        <v>5</v>
      </c>
      <c r="I137" s="40" t="s">
        <v>143</v>
      </c>
      <c r="K137" s="161">
        <v>400</v>
      </c>
      <c r="L137" s="162">
        <v>0.9</v>
      </c>
      <c r="M137" s="162">
        <v>1.3</v>
      </c>
      <c r="N137" s="162">
        <v>0.2</v>
      </c>
      <c r="O137" s="159">
        <f aca="true" t="shared" si="14" ref="O137:O148">K137*L137*N137</f>
        <v>72</v>
      </c>
      <c r="P137" s="158">
        <f aca="true" t="shared" si="15" ref="P137:P168">1.16*O137</f>
        <v>83.52</v>
      </c>
    </row>
    <row r="138" spans="1:16" ht="15.75">
      <c r="A138" s="76">
        <f>A137+1</f>
        <v>2</v>
      </c>
      <c r="B138" s="77" t="s">
        <v>172</v>
      </c>
      <c r="C138" s="78">
        <v>600</v>
      </c>
      <c r="D138" s="79">
        <v>43550</v>
      </c>
      <c r="E138" s="79" t="s">
        <v>173</v>
      </c>
      <c r="F138" s="79" t="s">
        <v>157</v>
      </c>
      <c r="G138" s="80">
        <f t="shared" si="13"/>
        <v>0</v>
      </c>
      <c r="H138" s="81">
        <v>0</v>
      </c>
      <c r="I138" s="40" t="s">
        <v>143</v>
      </c>
      <c r="K138" s="161">
        <v>600</v>
      </c>
      <c r="L138" s="162">
        <v>2</v>
      </c>
      <c r="M138" s="162">
        <v>1.5</v>
      </c>
      <c r="N138" s="162">
        <v>0.2</v>
      </c>
      <c r="O138" s="159">
        <f t="shared" si="14"/>
        <v>240</v>
      </c>
      <c r="P138" s="158">
        <f t="shared" si="15"/>
        <v>278.4</v>
      </c>
    </row>
    <row r="139" spans="1:16" ht="15.75">
      <c r="A139" s="76">
        <f aca="true" t="shared" si="16" ref="A139:A168">A138+1</f>
        <v>3</v>
      </c>
      <c r="B139" s="77" t="s">
        <v>175</v>
      </c>
      <c r="C139" s="78">
        <v>400</v>
      </c>
      <c r="D139" s="79">
        <v>43550</v>
      </c>
      <c r="E139" s="79" t="s">
        <v>173</v>
      </c>
      <c r="F139" s="79" t="s">
        <v>157</v>
      </c>
      <c r="G139" s="80">
        <f t="shared" si="13"/>
        <v>0</v>
      </c>
      <c r="H139" s="81">
        <v>0</v>
      </c>
      <c r="I139" s="40" t="s">
        <v>143</v>
      </c>
      <c r="K139" s="161">
        <v>400</v>
      </c>
      <c r="L139" s="162">
        <v>1.75</v>
      </c>
      <c r="M139" s="162">
        <v>1.3</v>
      </c>
      <c r="N139" s="162">
        <v>0.2</v>
      </c>
      <c r="O139" s="159">
        <f t="shared" si="14"/>
        <v>140</v>
      </c>
      <c r="P139" s="158">
        <f t="shared" si="15"/>
        <v>162.39999999999998</v>
      </c>
    </row>
    <row r="140" spans="1:16" ht="15.75">
      <c r="A140" s="76">
        <f t="shared" si="16"/>
        <v>4</v>
      </c>
      <c r="B140" s="77" t="s">
        <v>176</v>
      </c>
      <c r="C140" s="78">
        <v>230</v>
      </c>
      <c r="D140" s="79">
        <v>43550</v>
      </c>
      <c r="E140" s="79" t="s">
        <v>173</v>
      </c>
      <c r="F140" s="79" t="s">
        <v>157</v>
      </c>
      <c r="G140" s="80">
        <f t="shared" si="13"/>
        <v>0</v>
      </c>
      <c r="H140" s="81">
        <v>0</v>
      </c>
      <c r="I140" s="40" t="s">
        <v>143</v>
      </c>
      <c r="K140" s="161">
        <v>230</v>
      </c>
      <c r="L140" s="162">
        <v>2</v>
      </c>
      <c r="M140" s="162">
        <v>1.35</v>
      </c>
      <c r="N140" s="162">
        <v>0.3</v>
      </c>
      <c r="O140" s="159">
        <f t="shared" si="14"/>
        <v>138</v>
      </c>
      <c r="P140" s="158">
        <f t="shared" si="15"/>
        <v>160.07999999999998</v>
      </c>
    </row>
    <row r="141" spans="1:16" ht="15.75">
      <c r="A141" s="76">
        <f t="shared" si="16"/>
        <v>5</v>
      </c>
      <c r="B141" s="77" t="s">
        <v>177</v>
      </c>
      <c r="C141" s="78">
        <v>320</v>
      </c>
      <c r="D141" s="79">
        <v>43550</v>
      </c>
      <c r="E141" s="79" t="s">
        <v>173</v>
      </c>
      <c r="F141" s="79" t="s">
        <v>157</v>
      </c>
      <c r="G141" s="80">
        <f t="shared" si="13"/>
        <v>0</v>
      </c>
      <c r="H141" s="81">
        <v>0</v>
      </c>
      <c r="I141" s="40" t="s">
        <v>143</v>
      </c>
      <c r="K141" s="161">
        <v>320</v>
      </c>
      <c r="L141" s="162">
        <v>1</v>
      </c>
      <c r="M141" s="162">
        <v>1.4</v>
      </c>
      <c r="N141" s="162">
        <v>0.3</v>
      </c>
      <c r="O141" s="159">
        <f t="shared" si="14"/>
        <v>96</v>
      </c>
      <c r="P141" s="158">
        <f t="shared" si="15"/>
        <v>111.35999999999999</v>
      </c>
    </row>
    <row r="142" spans="1:16" ht="15.75">
      <c r="A142" s="76">
        <f t="shared" si="16"/>
        <v>6</v>
      </c>
      <c r="B142" s="77" t="s">
        <v>178</v>
      </c>
      <c r="C142" s="78">
        <v>6.4</v>
      </c>
      <c r="D142" s="79" t="s">
        <v>171</v>
      </c>
      <c r="E142" s="79" t="s">
        <v>174</v>
      </c>
      <c r="F142" s="79" t="s">
        <v>157</v>
      </c>
      <c r="G142" s="80">
        <f t="shared" si="13"/>
        <v>0</v>
      </c>
      <c r="H142" s="81">
        <v>0</v>
      </c>
      <c r="I142" s="81"/>
      <c r="K142" s="161">
        <v>6.4</v>
      </c>
      <c r="L142" s="162">
        <v>2.5</v>
      </c>
      <c r="M142" s="162">
        <v>1</v>
      </c>
      <c r="N142" s="162">
        <v>0.55</v>
      </c>
      <c r="O142" s="159">
        <f t="shared" si="14"/>
        <v>8.8</v>
      </c>
      <c r="P142" s="158">
        <f t="shared" si="15"/>
        <v>10.208</v>
      </c>
    </row>
    <row r="143" spans="1:16" ht="15.75">
      <c r="A143" s="76">
        <f t="shared" si="16"/>
        <v>7</v>
      </c>
      <c r="B143" s="77" t="s">
        <v>179</v>
      </c>
      <c r="C143" s="78">
        <v>570</v>
      </c>
      <c r="D143" s="79" t="s">
        <v>171</v>
      </c>
      <c r="E143" s="79" t="s">
        <v>174</v>
      </c>
      <c r="F143" s="79" t="s">
        <v>157</v>
      </c>
      <c r="G143" s="80">
        <f t="shared" si="13"/>
        <v>15.124016938898974</v>
      </c>
      <c r="H143" s="81">
        <v>15</v>
      </c>
      <c r="I143" s="81"/>
      <c r="K143" s="161">
        <v>570</v>
      </c>
      <c r="L143" s="162">
        <v>0.6</v>
      </c>
      <c r="M143" s="162">
        <v>1.5</v>
      </c>
      <c r="N143" s="162">
        <v>0.25</v>
      </c>
      <c r="O143" s="159">
        <f t="shared" si="14"/>
        <v>85.5</v>
      </c>
      <c r="P143" s="158">
        <f t="shared" si="15"/>
        <v>99.17999999999999</v>
      </c>
    </row>
    <row r="144" spans="1:16" ht="15.75">
      <c r="A144" s="76">
        <f t="shared" si="16"/>
        <v>8</v>
      </c>
      <c r="B144" s="77" t="s">
        <v>180</v>
      </c>
      <c r="C144" s="78">
        <v>1215</v>
      </c>
      <c r="D144" s="79">
        <v>43550</v>
      </c>
      <c r="E144" s="79" t="s">
        <v>173</v>
      </c>
      <c r="F144" s="79" t="s">
        <v>157</v>
      </c>
      <c r="G144" s="80">
        <f t="shared" si="13"/>
        <v>39.77140035418819</v>
      </c>
      <c r="H144" s="81">
        <v>150</v>
      </c>
      <c r="I144" s="40" t="s">
        <v>143</v>
      </c>
      <c r="K144" s="161">
        <v>1215</v>
      </c>
      <c r="L144" s="162">
        <v>2.23</v>
      </c>
      <c r="M144" s="162">
        <v>3</v>
      </c>
      <c r="N144" s="162">
        <v>0.12</v>
      </c>
      <c r="O144" s="159">
        <f t="shared" si="14"/>
        <v>325.13399999999996</v>
      </c>
      <c r="P144" s="158">
        <f t="shared" si="15"/>
        <v>377.15543999999994</v>
      </c>
    </row>
    <row r="145" spans="1:16" ht="15.75">
      <c r="A145" s="76">
        <f t="shared" si="16"/>
        <v>9</v>
      </c>
      <c r="B145" s="77" t="s">
        <v>181</v>
      </c>
      <c r="C145" s="78">
        <v>1460</v>
      </c>
      <c r="D145" s="79">
        <v>43550</v>
      </c>
      <c r="E145" s="79" t="s">
        <v>173</v>
      </c>
      <c r="F145" s="79" t="s">
        <v>157</v>
      </c>
      <c r="G145" s="80">
        <f t="shared" si="13"/>
        <v>41.332073689182806</v>
      </c>
      <c r="H145" s="81">
        <v>105</v>
      </c>
      <c r="I145" s="40" t="s">
        <v>143</v>
      </c>
      <c r="K145" s="161">
        <v>1460</v>
      </c>
      <c r="L145" s="162">
        <v>1</v>
      </c>
      <c r="M145" s="162">
        <v>2</v>
      </c>
      <c r="N145" s="162">
        <v>0.15</v>
      </c>
      <c r="O145" s="159">
        <f t="shared" si="14"/>
        <v>219</v>
      </c>
      <c r="P145" s="158">
        <f t="shared" si="15"/>
        <v>254.04</v>
      </c>
    </row>
    <row r="146" spans="1:16" ht="15.75">
      <c r="A146" s="76">
        <f t="shared" si="16"/>
        <v>10</v>
      </c>
      <c r="B146" s="77" t="s">
        <v>182</v>
      </c>
      <c r="C146" s="78">
        <v>400</v>
      </c>
      <c r="D146" s="79">
        <v>43550</v>
      </c>
      <c r="E146" s="79" t="s">
        <v>173</v>
      </c>
      <c r="F146" s="79" t="s">
        <v>157</v>
      </c>
      <c r="G146" s="80">
        <f t="shared" si="13"/>
        <v>0</v>
      </c>
      <c r="H146" s="81">
        <v>0</v>
      </c>
      <c r="I146" s="40" t="s">
        <v>143</v>
      </c>
      <c r="K146" s="161">
        <v>400</v>
      </c>
      <c r="L146" s="162">
        <v>0.75</v>
      </c>
      <c r="M146" s="162">
        <v>1.35</v>
      </c>
      <c r="N146" s="162">
        <v>0.25</v>
      </c>
      <c r="O146" s="159">
        <f t="shared" si="14"/>
        <v>75</v>
      </c>
      <c r="P146" s="158">
        <f t="shared" si="15"/>
        <v>87</v>
      </c>
    </row>
    <row r="147" spans="1:16" ht="15.75">
      <c r="A147" s="76">
        <f t="shared" si="16"/>
        <v>11</v>
      </c>
      <c r="B147" s="77" t="s">
        <v>183</v>
      </c>
      <c r="C147" s="78">
        <v>400</v>
      </c>
      <c r="D147" s="79">
        <v>43550</v>
      </c>
      <c r="E147" s="79" t="s">
        <v>173</v>
      </c>
      <c r="F147" s="79" t="s">
        <v>157</v>
      </c>
      <c r="G147" s="80">
        <f t="shared" si="13"/>
        <v>0</v>
      </c>
      <c r="H147" s="81">
        <v>0</v>
      </c>
      <c r="I147" s="40" t="s">
        <v>143</v>
      </c>
      <c r="K147" s="161">
        <v>400</v>
      </c>
      <c r="L147" s="162">
        <v>0.75</v>
      </c>
      <c r="M147" s="162">
        <v>1.35</v>
      </c>
      <c r="N147" s="162">
        <v>0.25</v>
      </c>
      <c r="O147" s="159">
        <f t="shared" si="14"/>
        <v>75</v>
      </c>
      <c r="P147" s="158">
        <f t="shared" si="15"/>
        <v>87</v>
      </c>
    </row>
    <row r="148" spans="1:16" ht="15.75">
      <c r="A148" s="76">
        <f t="shared" si="16"/>
        <v>12</v>
      </c>
      <c r="B148" s="77" t="s">
        <v>184</v>
      </c>
      <c r="C148" s="78">
        <v>1300</v>
      </c>
      <c r="D148" s="79">
        <v>43559</v>
      </c>
      <c r="E148" s="79" t="s">
        <v>185</v>
      </c>
      <c r="F148" s="79" t="s">
        <v>157</v>
      </c>
      <c r="G148" s="80">
        <f t="shared" si="13"/>
        <v>0</v>
      </c>
      <c r="H148" s="81">
        <v>0</v>
      </c>
      <c r="I148" s="40" t="s">
        <v>143</v>
      </c>
      <c r="K148" s="161">
        <v>1300</v>
      </c>
      <c r="L148" s="162">
        <v>2.5</v>
      </c>
      <c r="M148" s="162">
        <v>2.5</v>
      </c>
      <c r="N148" s="162">
        <v>0.2</v>
      </c>
      <c r="O148" s="159">
        <f t="shared" si="14"/>
        <v>650</v>
      </c>
      <c r="P148" s="158">
        <f t="shared" si="15"/>
        <v>754</v>
      </c>
    </row>
    <row r="149" spans="1:16" ht="15.75">
      <c r="A149" s="76">
        <f t="shared" si="16"/>
        <v>13</v>
      </c>
      <c r="B149" s="77" t="s">
        <v>186</v>
      </c>
      <c r="C149" s="78">
        <v>2</v>
      </c>
      <c r="D149" s="79" t="s">
        <v>171</v>
      </c>
      <c r="E149" s="79"/>
      <c r="F149" s="79" t="s">
        <v>157</v>
      </c>
      <c r="G149" s="80">
        <f t="shared" si="13"/>
        <v>0</v>
      </c>
      <c r="H149" s="81">
        <v>0</v>
      </c>
      <c r="I149" s="81"/>
      <c r="K149" s="161">
        <v>2</v>
      </c>
      <c r="L149" s="162" t="s">
        <v>315</v>
      </c>
      <c r="M149" s="162">
        <v>0.6</v>
      </c>
      <c r="N149" s="162">
        <v>0.15</v>
      </c>
      <c r="O149" s="159">
        <v>8</v>
      </c>
      <c r="P149" s="158">
        <f t="shared" si="15"/>
        <v>9.28</v>
      </c>
    </row>
    <row r="150" spans="1:16" ht="15.75">
      <c r="A150" s="76">
        <f t="shared" si="16"/>
        <v>14</v>
      </c>
      <c r="B150" s="77" t="s">
        <v>187</v>
      </c>
      <c r="C150" s="78">
        <v>760</v>
      </c>
      <c r="D150" s="79">
        <v>43550</v>
      </c>
      <c r="E150" s="79" t="s">
        <v>173</v>
      </c>
      <c r="F150" s="79" t="s">
        <v>157</v>
      </c>
      <c r="G150" s="80">
        <f t="shared" si="13"/>
        <v>0</v>
      </c>
      <c r="H150" s="81">
        <v>0</v>
      </c>
      <c r="I150" s="40" t="s">
        <v>143</v>
      </c>
      <c r="K150" s="161">
        <v>760</v>
      </c>
      <c r="L150" s="162">
        <v>1.2</v>
      </c>
      <c r="M150" s="162">
        <v>2</v>
      </c>
      <c r="N150" s="162">
        <v>0.2</v>
      </c>
      <c r="O150" s="159">
        <f aca="true" t="shared" si="17" ref="O150:O168">K150*L150*N150</f>
        <v>182.4</v>
      </c>
      <c r="P150" s="158">
        <f t="shared" si="15"/>
        <v>211.584</v>
      </c>
    </row>
    <row r="151" spans="1:16" ht="15.75">
      <c r="A151" s="76">
        <f t="shared" si="16"/>
        <v>15</v>
      </c>
      <c r="B151" s="77" t="s">
        <v>188</v>
      </c>
      <c r="C151" s="78">
        <v>150</v>
      </c>
      <c r="D151" s="79">
        <v>43550</v>
      </c>
      <c r="E151" s="79" t="s">
        <v>173</v>
      </c>
      <c r="F151" s="79" t="s">
        <v>157</v>
      </c>
      <c r="G151" s="80">
        <f t="shared" si="13"/>
        <v>0</v>
      </c>
      <c r="H151" s="81">
        <v>0</v>
      </c>
      <c r="I151" s="40" t="s">
        <v>143</v>
      </c>
      <c r="K151" s="161">
        <v>150</v>
      </c>
      <c r="L151" s="162">
        <v>1</v>
      </c>
      <c r="M151" s="162">
        <v>1.5</v>
      </c>
      <c r="N151" s="162">
        <v>0.25</v>
      </c>
      <c r="O151" s="159">
        <f t="shared" si="17"/>
        <v>37.5</v>
      </c>
      <c r="P151" s="158">
        <f t="shared" si="15"/>
        <v>43.5</v>
      </c>
    </row>
    <row r="152" spans="1:16" ht="15.75">
      <c r="A152" s="76">
        <f t="shared" si="16"/>
        <v>16</v>
      </c>
      <c r="B152" s="77" t="s">
        <v>189</v>
      </c>
      <c r="C152" s="78">
        <v>5</v>
      </c>
      <c r="D152" s="79" t="s">
        <v>171</v>
      </c>
      <c r="E152" s="79"/>
      <c r="F152" s="79" t="s">
        <v>157</v>
      </c>
      <c r="G152" s="80">
        <f t="shared" si="13"/>
        <v>0</v>
      </c>
      <c r="H152" s="81">
        <v>0</v>
      </c>
      <c r="I152" s="40" t="s">
        <v>143</v>
      </c>
      <c r="K152" s="161">
        <v>5</v>
      </c>
      <c r="L152" s="162">
        <v>4</v>
      </c>
      <c r="M152" s="162">
        <v>0.6</v>
      </c>
      <c r="N152" s="162">
        <v>0.4</v>
      </c>
      <c r="O152" s="159">
        <f t="shared" si="17"/>
        <v>8</v>
      </c>
      <c r="P152" s="158">
        <f t="shared" si="15"/>
        <v>9.28</v>
      </c>
    </row>
    <row r="153" spans="1:16" ht="15.75">
      <c r="A153" s="76">
        <f t="shared" si="16"/>
        <v>17</v>
      </c>
      <c r="B153" s="77" t="s">
        <v>190</v>
      </c>
      <c r="C153" s="78">
        <v>600</v>
      </c>
      <c r="D153" s="79">
        <v>43550</v>
      </c>
      <c r="E153" s="79" t="s">
        <v>173</v>
      </c>
      <c r="F153" s="79" t="s">
        <v>157</v>
      </c>
      <c r="G153" s="80">
        <f t="shared" si="13"/>
        <v>7.368110816386679</v>
      </c>
      <c r="H153" s="81">
        <v>20</v>
      </c>
      <c r="I153" s="40" t="s">
        <v>143</v>
      </c>
      <c r="K153" s="161">
        <v>600</v>
      </c>
      <c r="L153" s="162">
        <v>1.3</v>
      </c>
      <c r="M153" s="162">
        <v>1.8</v>
      </c>
      <c r="N153" s="162">
        <v>0.3</v>
      </c>
      <c r="O153" s="159">
        <f t="shared" si="17"/>
        <v>234</v>
      </c>
      <c r="P153" s="158">
        <f t="shared" si="15"/>
        <v>271.44</v>
      </c>
    </row>
    <row r="154" spans="1:16" ht="15.75">
      <c r="A154" s="76">
        <f t="shared" si="16"/>
        <v>18</v>
      </c>
      <c r="B154" s="77" t="s">
        <v>191</v>
      </c>
      <c r="C154" s="82">
        <v>520</v>
      </c>
      <c r="D154" s="79">
        <v>43550</v>
      </c>
      <c r="E154" s="79" t="s">
        <v>173</v>
      </c>
      <c r="F154" s="79" t="s">
        <v>157</v>
      </c>
      <c r="G154" s="80">
        <f t="shared" si="13"/>
        <v>0</v>
      </c>
      <c r="H154" s="81">
        <v>0</v>
      </c>
      <c r="I154" s="40" t="s">
        <v>143</v>
      </c>
      <c r="K154" s="163">
        <v>520</v>
      </c>
      <c r="L154" s="162">
        <v>1.5</v>
      </c>
      <c r="M154" s="160">
        <v>0.75</v>
      </c>
      <c r="N154" s="162">
        <v>0.1</v>
      </c>
      <c r="O154" s="159">
        <f t="shared" si="17"/>
        <v>78</v>
      </c>
      <c r="P154" s="158">
        <f t="shared" si="15"/>
        <v>90.47999999999999</v>
      </c>
    </row>
    <row r="155" spans="1:16" ht="15.75">
      <c r="A155" s="76">
        <f t="shared" si="16"/>
        <v>19</v>
      </c>
      <c r="B155" s="257" t="s">
        <v>192</v>
      </c>
      <c r="C155" s="82">
        <v>405</v>
      </c>
      <c r="D155" s="79">
        <v>43550</v>
      </c>
      <c r="E155" s="79" t="s">
        <v>173</v>
      </c>
      <c r="F155" s="79" t="s">
        <v>157</v>
      </c>
      <c r="G155" s="80">
        <f t="shared" si="13"/>
        <v>0</v>
      </c>
      <c r="H155" s="81">
        <v>0</v>
      </c>
      <c r="I155" s="40" t="s">
        <v>143</v>
      </c>
      <c r="K155" s="163">
        <v>405</v>
      </c>
      <c r="L155" s="162">
        <v>1.8</v>
      </c>
      <c r="M155" s="160">
        <v>2</v>
      </c>
      <c r="N155" s="162">
        <v>0.1</v>
      </c>
      <c r="O155" s="159">
        <f t="shared" si="17"/>
        <v>72.9</v>
      </c>
      <c r="P155" s="158">
        <f t="shared" si="15"/>
        <v>84.56400000000001</v>
      </c>
    </row>
    <row r="156" spans="1:16" ht="15.75">
      <c r="A156" s="76">
        <f t="shared" si="16"/>
        <v>20</v>
      </c>
      <c r="B156" s="258"/>
      <c r="C156" s="82">
        <v>390</v>
      </c>
      <c r="D156" s="79">
        <v>43550</v>
      </c>
      <c r="E156" s="79" t="s">
        <v>173</v>
      </c>
      <c r="F156" s="79" t="s">
        <v>157</v>
      </c>
      <c r="G156" s="80">
        <f t="shared" si="13"/>
        <v>0</v>
      </c>
      <c r="H156" s="81">
        <v>0</v>
      </c>
      <c r="I156" s="40" t="s">
        <v>143</v>
      </c>
      <c r="K156" s="163">
        <v>390</v>
      </c>
      <c r="L156" s="162">
        <v>1.8</v>
      </c>
      <c r="M156" s="160">
        <v>0.75</v>
      </c>
      <c r="N156" s="162">
        <v>0.15</v>
      </c>
      <c r="O156" s="159">
        <f t="shared" si="17"/>
        <v>105.3</v>
      </c>
      <c r="P156" s="158">
        <f t="shared" si="15"/>
        <v>122.14799999999998</v>
      </c>
    </row>
    <row r="157" spans="1:16" ht="15.75">
      <c r="A157" s="76">
        <f t="shared" si="16"/>
        <v>21</v>
      </c>
      <c r="B157" s="257" t="s">
        <v>193</v>
      </c>
      <c r="C157" s="82">
        <v>540</v>
      </c>
      <c r="D157" s="79">
        <v>43550</v>
      </c>
      <c r="E157" s="79" t="s">
        <v>173</v>
      </c>
      <c r="F157" s="79" t="s">
        <v>157</v>
      </c>
      <c r="G157" s="80">
        <f t="shared" si="13"/>
        <v>0</v>
      </c>
      <c r="H157" s="81">
        <v>0</v>
      </c>
      <c r="I157" s="40" t="s">
        <v>143</v>
      </c>
      <c r="K157" s="163">
        <v>540</v>
      </c>
      <c r="L157" s="162">
        <v>1.5</v>
      </c>
      <c r="M157" s="160">
        <v>1.1</v>
      </c>
      <c r="N157" s="162">
        <v>0.15</v>
      </c>
      <c r="O157" s="159">
        <f t="shared" si="17"/>
        <v>121.5</v>
      </c>
      <c r="P157" s="158">
        <f t="shared" si="15"/>
        <v>140.94</v>
      </c>
    </row>
    <row r="158" spans="1:16" ht="15.75">
      <c r="A158" s="76">
        <f t="shared" si="16"/>
        <v>22</v>
      </c>
      <c r="B158" s="258"/>
      <c r="C158" s="82">
        <v>120</v>
      </c>
      <c r="D158" s="79">
        <v>43550</v>
      </c>
      <c r="E158" s="79" t="s">
        <v>173</v>
      </c>
      <c r="F158" s="79" t="s">
        <v>157</v>
      </c>
      <c r="G158" s="80">
        <f t="shared" si="13"/>
        <v>0</v>
      </c>
      <c r="H158" s="81">
        <v>0</v>
      </c>
      <c r="I158" s="40" t="s">
        <v>143</v>
      </c>
      <c r="K158" s="163">
        <v>120</v>
      </c>
      <c r="L158" s="162">
        <v>1.6</v>
      </c>
      <c r="M158" s="160">
        <v>1.1</v>
      </c>
      <c r="N158" s="162">
        <v>0.15</v>
      </c>
      <c r="O158" s="159">
        <f t="shared" si="17"/>
        <v>28.799999999999997</v>
      </c>
      <c r="P158" s="158">
        <f t="shared" si="15"/>
        <v>33.407999999999994</v>
      </c>
    </row>
    <row r="159" spans="1:16" ht="15.75">
      <c r="A159" s="76">
        <f t="shared" si="16"/>
        <v>23</v>
      </c>
      <c r="B159" s="258"/>
      <c r="C159" s="82">
        <v>270</v>
      </c>
      <c r="D159" s="79">
        <v>43550</v>
      </c>
      <c r="E159" s="79" t="s">
        <v>173</v>
      </c>
      <c r="F159" s="79" t="s">
        <v>157</v>
      </c>
      <c r="G159" s="80">
        <f t="shared" si="13"/>
        <v>0</v>
      </c>
      <c r="H159" s="81">
        <v>0</v>
      </c>
      <c r="I159" s="40" t="s">
        <v>143</v>
      </c>
      <c r="K159" s="163">
        <v>270</v>
      </c>
      <c r="L159" s="162">
        <v>1.7</v>
      </c>
      <c r="M159" s="160">
        <v>1.8</v>
      </c>
      <c r="N159" s="162">
        <v>0.15</v>
      </c>
      <c r="O159" s="159">
        <f t="shared" si="17"/>
        <v>68.85</v>
      </c>
      <c r="P159" s="158">
        <f t="shared" si="15"/>
        <v>79.86599999999999</v>
      </c>
    </row>
    <row r="160" spans="1:16" ht="15.75">
      <c r="A160" s="76">
        <f t="shared" si="16"/>
        <v>24</v>
      </c>
      <c r="B160" s="77" t="s">
        <v>194</v>
      </c>
      <c r="C160" s="83">
        <v>500</v>
      </c>
      <c r="D160" s="84">
        <v>43559</v>
      </c>
      <c r="E160" s="79" t="s">
        <v>185</v>
      </c>
      <c r="F160" s="79" t="s">
        <v>157</v>
      </c>
      <c r="G160" s="80">
        <f t="shared" si="13"/>
        <v>36.015325670498086</v>
      </c>
      <c r="H160" s="81">
        <v>47</v>
      </c>
      <c r="I160" s="40" t="s">
        <v>143</v>
      </c>
      <c r="K160" s="160">
        <v>500</v>
      </c>
      <c r="L160" s="160">
        <v>1.5</v>
      </c>
      <c r="M160" s="160">
        <v>0.65</v>
      </c>
      <c r="N160" s="160">
        <v>0.15</v>
      </c>
      <c r="O160" s="159">
        <f t="shared" si="17"/>
        <v>112.5</v>
      </c>
      <c r="P160" s="158">
        <f t="shared" si="15"/>
        <v>130.5</v>
      </c>
    </row>
    <row r="161" spans="1:16" ht="15.75">
      <c r="A161" s="76">
        <f t="shared" si="16"/>
        <v>25</v>
      </c>
      <c r="B161" s="77" t="s">
        <v>195</v>
      </c>
      <c r="C161" s="78">
        <v>700</v>
      </c>
      <c r="D161" s="84">
        <v>43559</v>
      </c>
      <c r="E161" s="79" t="s">
        <v>185</v>
      </c>
      <c r="F161" s="79" t="s">
        <v>157</v>
      </c>
      <c r="G161" s="80">
        <f t="shared" si="13"/>
        <v>27.093596059113302</v>
      </c>
      <c r="H161" s="81">
        <v>55</v>
      </c>
      <c r="I161" s="40" t="s">
        <v>143</v>
      </c>
      <c r="K161" s="161">
        <v>700</v>
      </c>
      <c r="L161" s="162">
        <v>1.25</v>
      </c>
      <c r="M161" s="162">
        <v>2</v>
      </c>
      <c r="N161" s="162">
        <v>0.2</v>
      </c>
      <c r="O161" s="159">
        <f t="shared" si="17"/>
        <v>175</v>
      </c>
      <c r="P161" s="158">
        <f t="shared" si="15"/>
        <v>203</v>
      </c>
    </row>
    <row r="162" spans="1:16" ht="15.75">
      <c r="A162" s="76">
        <f t="shared" si="16"/>
        <v>26</v>
      </c>
      <c r="B162" s="77" t="s">
        <v>196</v>
      </c>
      <c r="C162" s="78">
        <v>250</v>
      </c>
      <c r="D162" s="84">
        <v>43559</v>
      </c>
      <c r="E162" s="79" t="s">
        <v>185</v>
      </c>
      <c r="F162" s="79" t="s">
        <v>157</v>
      </c>
      <c r="G162" s="80">
        <f t="shared" si="13"/>
        <v>30.651340996168585</v>
      </c>
      <c r="H162" s="81">
        <v>12</v>
      </c>
      <c r="I162" s="40" t="s">
        <v>143</v>
      </c>
      <c r="K162" s="161">
        <v>250</v>
      </c>
      <c r="L162" s="162">
        <v>0.9</v>
      </c>
      <c r="M162" s="162">
        <v>1</v>
      </c>
      <c r="N162" s="160">
        <v>0.15</v>
      </c>
      <c r="O162" s="159">
        <f t="shared" si="17"/>
        <v>33.75</v>
      </c>
      <c r="P162" s="158">
        <f t="shared" si="15"/>
        <v>39.15</v>
      </c>
    </row>
    <row r="163" spans="1:16" ht="15.75">
      <c r="A163" s="76">
        <f t="shared" si="16"/>
        <v>27</v>
      </c>
      <c r="B163" s="77" t="s">
        <v>197</v>
      </c>
      <c r="C163" s="78">
        <v>250</v>
      </c>
      <c r="D163" s="84">
        <v>43559</v>
      </c>
      <c r="E163" s="79" t="s">
        <v>185</v>
      </c>
      <c r="F163" s="79" t="s">
        <v>157</v>
      </c>
      <c r="G163" s="80">
        <f t="shared" si="13"/>
        <v>25.54278416347382</v>
      </c>
      <c r="H163" s="81">
        <v>10</v>
      </c>
      <c r="I163" s="40" t="s">
        <v>143</v>
      </c>
      <c r="K163" s="161">
        <v>250</v>
      </c>
      <c r="L163" s="162">
        <v>0.9</v>
      </c>
      <c r="M163" s="162">
        <v>1</v>
      </c>
      <c r="N163" s="160">
        <v>0.15</v>
      </c>
      <c r="O163" s="159">
        <f t="shared" si="17"/>
        <v>33.75</v>
      </c>
      <c r="P163" s="158">
        <f t="shared" si="15"/>
        <v>39.15</v>
      </c>
    </row>
    <row r="164" spans="1:16" ht="15.75">
      <c r="A164" s="76">
        <f t="shared" si="16"/>
        <v>28</v>
      </c>
      <c r="B164" s="77" t="s">
        <v>198</v>
      </c>
      <c r="C164" s="78">
        <v>250</v>
      </c>
      <c r="D164" s="84">
        <v>43559</v>
      </c>
      <c r="E164" s="79" t="s">
        <v>185</v>
      </c>
      <c r="F164" s="79" t="s">
        <v>157</v>
      </c>
      <c r="G164" s="80">
        <f t="shared" si="13"/>
        <v>79.18263090676884</v>
      </c>
      <c r="H164" s="81">
        <v>31</v>
      </c>
      <c r="I164" s="40" t="s">
        <v>143</v>
      </c>
      <c r="K164" s="161">
        <v>250</v>
      </c>
      <c r="L164" s="162">
        <v>0.9</v>
      </c>
      <c r="M164" s="162">
        <v>1</v>
      </c>
      <c r="N164" s="160">
        <v>0.15</v>
      </c>
      <c r="O164" s="159">
        <f t="shared" si="17"/>
        <v>33.75</v>
      </c>
      <c r="P164" s="158">
        <f t="shared" si="15"/>
        <v>39.15</v>
      </c>
    </row>
    <row r="165" spans="1:16" ht="15.75">
      <c r="A165" s="76">
        <f t="shared" si="16"/>
        <v>29</v>
      </c>
      <c r="B165" s="77" t="s">
        <v>199</v>
      </c>
      <c r="C165" s="82">
        <v>300</v>
      </c>
      <c r="D165" s="84">
        <v>43559</v>
      </c>
      <c r="E165" s="79" t="s">
        <v>185</v>
      </c>
      <c r="F165" s="79" t="s">
        <v>157</v>
      </c>
      <c r="G165" s="80">
        <f t="shared" si="13"/>
        <v>0</v>
      </c>
      <c r="H165" s="81">
        <v>0</v>
      </c>
      <c r="I165" s="40" t="s">
        <v>143</v>
      </c>
      <c r="K165" s="163">
        <v>300</v>
      </c>
      <c r="L165" s="160">
        <v>1.6</v>
      </c>
      <c r="M165" s="160">
        <v>1</v>
      </c>
      <c r="N165" s="160">
        <v>0.15</v>
      </c>
      <c r="O165" s="159">
        <f t="shared" si="17"/>
        <v>72</v>
      </c>
      <c r="P165" s="158">
        <f t="shared" si="15"/>
        <v>83.52</v>
      </c>
    </row>
    <row r="166" spans="1:16" ht="15.75">
      <c r="A166" s="76">
        <f t="shared" si="16"/>
        <v>30</v>
      </c>
      <c r="B166" s="77" t="s">
        <v>200</v>
      </c>
      <c r="C166" s="82">
        <v>900</v>
      </c>
      <c r="D166" s="84">
        <v>43559</v>
      </c>
      <c r="E166" s="79" t="s">
        <v>185</v>
      </c>
      <c r="F166" s="79" t="s">
        <v>157</v>
      </c>
      <c r="G166" s="80">
        <f t="shared" si="13"/>
        <v>0</v>
      </c>
      <c r="H166" s="81">
        <v>0</v>
      </c>
      <c r="I166" s="40" t="s">
        <v>143</v>
      </c>
      <c r="K166" s="163">
        <v>900</v>
      </c>
      <c r="L166" s="160">
        <v>1.75</v>
      </c>
      <c r="M166" s="160">
        <v>1.05</v>
      </c>
      <c r="N166" s="160">
        <v>0.15</v>
      </c>
      <c r="O166" s="159">
        <f t="shared" si="17"/>
        <v>236.25</v>
      </c>
      <c r="P166" s="158">
        <f t="shared" si="15"/>
        <v>274.04999999999995</v>
      </c>
    </row>
    <row r="167" spans="1:16" ht="15.75">
      <c r="A167" s="76">
        <f t="shared" si="16"/>
        <v>31</v>
      </c>
      <c r="B167" s="77" t="s">
        <v>201</v>
      </c>
      <c r="C167" s="82">
        <v>600</v>
      </c>
      <c r="D167" s="84">
        <v>43559</v>
      </c>
      <c r="E167" s="79" t="s">
        <v>185</v>
      </c>
      <c r="F167" s="79" t="s">
        <v>157</v>
      </c>
      <c r="G167" s="80">
        <f t="shared" si="13"/>
        <v>0</v>
      </c>
      <c r="H167" s="81">
        <v>0</v>
      </c>
      <c r="I167" s="40" t="s">
        <v>143</v>
      </c>
      <c r="K167" s="163">
        <v>600</v>
      </c>
      <c r="L167" s="160">
        <v>1.65</v>
      </c>
      <c r="M167" s="160">
        <v>1.05</v>
      </c>
      <c r="N167" s="160">
        <v>0.15</v>
      </c>
      <c r="O167" s="159">
        <f t="shared" si="17"/>
        <v>148.5</v>
      </c>
      <c r="P167" s="158">
        <f t="shared" si="15"/>
        <v>172.26</v>
      </c>
    </row>
    <row r="168" spans="1:16" ht="15.75">
      <c r="A168" s="76">
        <f t="shared" si="16"/>
        <v>32</v>
      </c>
      <c r="B168" s="77" t="s">
        <v>202</v>
      </c>
      <c r="C168" s="82">
        <v>570</v>
      </c>
      <c r="D168" s="84">
        <v>43559</v>
      </c>
      <c r="E168" s="79" t="s">
        <v>185</v>
      </c>
      <c r="F168" s="79" t="s">
        <v>157</v>
      </c>
      <c r="G168" s="80">
        <f t="shared" si="13"/>
        <v>0</v>
      </c>
      <c r="H168" s="81">
        <v>0</v>
      </c>
      <c r="I168" s="81"/>
      <c r="K168" s="163">
        <v>570</v>
      </c>
      <c r="L168" s="160">
        <v>1.5</v>
      </c>
      <c r="M168" s="160">
        <v>1.1</v>
      </c>
      <c r="N168" s="160">
        <v>0.15</v>
      </c>
      <c r="O168" s="159">
        <f t="shared" si="17"/>
        <v>128.25</v>
      </c>
      <c r="P168" s="158">
        <f t="shared" si="15"/>
        <v>148.76999999999998</v>
      </c>
    </row>
    <row r="169" spans="1:16" ht="15.75">
      <c r="A169" s="85"/>
      <c r="B169" s="61" t="s">
        <v>5</v>
      </c>
      <c r="C169" s="212">
        <f>SUM(C137:C168)</f>
        <v>15383.4</v>
      </c>
      <c r="D169" s="87"/>
      <c r="E169" s="88"/>
      <c r="F169" s="88"/>
      <c r="G169" s="89"/>
      <c r="H169" s="89">
        <f>SUM(H137:H168)</f>
        <v>450</v>
      </c>
      <c r="I169" s="89"/>
      <c r="K169" s="122">
        <f>SUM(K137:K168)</f>
        <v>15383.4</v>
      </c>
      <c r="L169" s="122"/>
      <c r="M169" s="122"/>
      <c r="N169" s="122"/>
      <c r="O169" s="125">
        <f>SUM(O137:O168)</f>
        <v>4043.4340000000007</v>
      </c>
      <c r="P169" s="125">
        <f>SUM(P137:P168)</f>
        <v>4690.38344</v>
      </c>
    </row>
    <row r="170" spans="1:9" ht="15.75">
      <c r="A170" s="253" t="s">
        <v>203</v>
      </c>
      <c r="B170" s="253"/>
      <c r="C170" s="253"/>
      <c r="D170" s="253"/>
      <c r="E170" s="253"/>
      <c r="F170" s="253"/>
      <c r="G170" s="253"/>
      <c r="H170" s="253"/>
      <c r="I170" s="253"/>
    </row>
    <row r="171" spans="1:16" ht="15.75">
      <c r="A171" s="90" t="s">
        <v>204</v>
      </c>
      <c r="B171" s="91" t="s">
        <v>205</v>
      </c>
      <c r="C171" s="92">
        <v>460</v>
      </c>
      <c r="D171" s="92" t="s">
        <v>174</v>
      </c>
      <c r="E171" s="92" t="s">
        <v>174</v>
      </c>
      <c r="F171" s="92" t="s">
        <v>157</v>
      </c>
      <c r="G171" s="80">
        <f>H171/P171*100</f>
        <v>72.25731863413023</v>
      </c>
      <c r="H171" s="11">
        <v>35</v>
      </c>
      <c r="I171" s="40" t="s">
        <v>143</v>
      </c>
      <c r="K171" s="164">
        <v>460</v>
      </c>
      <c r="L171" s="165">
        <v>0.6</v>
      </c>
      <c r="M171" s="166">
        <v>1.2</v>
      </c>
      <c r="N171" s="165">
        <v>0.15</v>
      </c>
      <c r="O171" s="167">
        <f aca="true" t="shared" si="18" ref="O171:O191">K171*L171*N171</f>
        <v>41.4</v>
      </c>
      <c r="P171" s="168">
        <f>O171*1.17</f>
        <v>48.437999999999995</v>
      </c>
    </row>
    <row r="172" spans="1:16" ht="15.75">
      <c r="A172" s="259">
        <v>34</v>
      </c>
      <c r="B172" s="260" t="s">
        <v>206</v>
      </c>
      <c r="C172" s="92">
        <v>1200</v>
      </c>
      <c r="D172" s="92" t="s">
        <v>207</v>
      </c>
      <c r="E172" s="92" t="s">
        <v>208</v>
      </c>
      <c r="F172" s="92" t="s">
        <v>157</v>
      </c>
      <c r="G172" s="261">
        <f>H172/1021*100</f>
        <v>62.19392752203722</v>
      </c>
      <c r="H172" s="262">
        <v>635</v>
      </c>
      <c r="I172" s="40" t="s">
        <v>143</v>
      </c>
      <c r="K172" s="164">
        <v>1200</v>
      </c>
      <c r="L172" s="169">
        <v>4.1</v>
      </c>
      <c r="M172" s="166">
        <v>3.75</v>
      </c>
      <c r="N172" s="170">
        <v>0.15</v>
      </c>
      <c r="O172" s="167">
        <f t="shared" si="18"/>
        <v>738</v>
      </c>
      <c r="P172" s="168">
        <f aca="true" t="shared" si="19" ref="P172:P191">O172*1.17</f>
        <v>863.4599999999999</v>
      </c>
    </row>
    <row r="173" spans="1:16" ht="15.75">
      <c r="A173" s="259"/>
      <c r="B173" s="260"/>
      <c r="C173" s="92">
        <v>300</v>
      </c>
      <c r="D173" s="92" t="s">
        <v>207</v>
      </c>
      <c r="E173" s="92" t="s">
        <v>208</v>
      </c>
      <c r="F173" s="92" t="s">
        <v>157</v>
      </c>
      <c r="G173" s="261"/>
      <c r="H173" s="262"/>
      <c r="I173" s="40" t="s">
        <v>143</v>
      </c>
      <c r="K173" s="164">
        <v>300</v>
      </c>
      <c r="L173" s="169">
        <v>3</v>
      </c>
      <c r="M173" s="166">
        <v>3.75</v>
      </c>
      <c r="N173" s="170">
        <v>0.15</v>
      </c>
      <c r="O173" s="167">
        <f t="shared" si="18"/>
        <v>135</v>
      </c>
      <c r="P173" s="168">
        <f t="shared" si="19"/>
        <v>157.95</v>
      </c>
    </row>
    <row r="174" spans="1:16" ht="15.75">
      <c r="A174" s="93">
        <v>35</v>
      </c>
      <c r="B174" s="91" t="s">
        <v>209</v>
      </c>
      <c r="C174" s="92">
        <v>483</v>
      </c>
      <c r="D174" s="92" t="s">
        <v>207</v>
      </c>
      <c r="E174" s="92" t="s">
        <v>208</v>
      </c>
      <c r="F174" s="92" t="s">
        <v>157</v>
      </c>
      <c r="G174" s="80">
        <f>H174/P174*100</f>
        <v>81.26900236401043</v>
      </c>
      <c r="H174" s="11">
        <v>62</v>
      </c>
      <c r="I174" s="40" t="s">
        <v>143</v>
      </c>
      <c r="K174" s="164">
        <v>483</v>
      </c>
      <c r="L174" s="169">
        <v>0.9</v>
      </c>
      <c r="M174" s="166">
        <v>1.5</v>
      </c>
      <c r="N174" s="170">
        <v>0.15</v>
      </c>
      <c r="O174" s="167">
        <f t="shared" si="18"/>
        <v>65.205</v>
      </c>
      <c r="P174" s="168">
        <f t="shared" si="19"/>
        <v>76.28984999999999</v>
      </c>
    </row>
    <row r="175" spans="1:16" ht="15.75">
      <c r="A175" s="93">
        <v>36</v>
      </c>
      <c r="B175" s="91" t="s">
        <v>210</v>
      </c>
      <c r="C175" s="92">
        <v>220</v>
      </c>
      <c r="D175" s="92" t="s">
        <v>207</v>
      </c>
      <c r="E175" s="92" t="s">
        <v>208</v>
      </c>
      <c r="F175" s="92" t="s">
        <v>157</v>
      </c>
      <c r="G175" s="80">
        <f>H175/P175*100</f>
        <v>77.7000777000777</v>
      </c>
      <c r="H175" s="11">
        <v>30</v>
      </c>
      <c r="I175" s="40" t="s">
        <v>143</v>
      </c>
      <c r="K175" s="164">
        <v>220</v>
      </c>
      <c r="L175" s="169">
        <v>0.75</v>
      </c>
      <c r="M175" s="166">
        <v>1.5</v>
      </c>
      <c r="N175" s="170">
        <v>0.2</v>
      </c>
      <c r="O175" s="167">
        <f t="shared" si="18"/>
        <v>33</v>
      </c>
      <c r="P175" s="168">
        <f t="shared" si="19"/>
        <v>38.61</v>
      </c>
    </row>
    <row r="176" spans="1:16" ht="15.75">
      <c r="A176" s="93">
        <v>37</v>
      </c>
      <c r="B176" s="91" t="s">
        <v>211</v>
      </c>
      <c r="C176" s="92">
        <v>402</v>
      </c>
      <c r="D176" s="92" t="s">
        <v>207</v>
      </c>
      <c r="E176" s="92" t="s">
        <v>208</v>
      </c>
      <c r="F176" s="92" t="s">
        <v>157</v>
      </c>
      <c r="G176" s="80">
        <f>H176/P176*100</f>
        <v>78.7452418187631</v>
      </c>
      <c r="H176" s="11">
        <v>50</v>
      </c>
      <c r="I176" s="40" t="s">
        <v>143</v>
      </c>
      <c r="K176" s="164">
        <v>402</v>
      </c>
      <c r="L176" s="169">
        <v>0.9</v>
      </c>
      <c r="M176" s="166">
        <v>1.5</v>
      </c>
      <c r="N176" s="170">
        <v>0.15</v>
      </c>
      <c r="O176" s="167">
        <f t="shared" si="18"/>
        <v>54.27</v>
      </c>
      <c r="P176" s="168">
        <f t="shared" si="19"/>
        <v>63.4959</v>
      </c>
    </row>
    <row r="177" spans="1:16" ht="15.75">
      <c r="A177" s="259">
        <v>38</v>
      </c>
      <c r="B177" s="260" t="s">
        <v>212</v>
      </c>
      <c r="C177" s="92">
        <v>180</v>
      </c>
      <c r="D177" s="92" t="s">
        <v>207</v>
      </c>
      <c r="E177" s="92" t="s">
        <v>208</v>
      </c>
      <c r="F177" s="92" t="s">
        <v>157</v>
      </c>
      <c r="G177" s="261">
        <f>H177/97*100</f>
        <v>87.62886597938144</v>
      </c>
      <c r="H177" s="262">
        <v>85</v>
      </c>
      <c r="I177" s="40" t="s">
        <v>143</v>
      </c>
      <c r="K177" s="164">
        <v>180</v>
      </c>
      <c r="L177" s="169">
        <v>0.6</v>
      </c>
      <c r="M177" s="166">
        <v>1.5</v>
      </c>
      <c r="N177" s="170">
        <v>0.15</v>
      </c>
      <c r="O177" s="167">
        <f t="shared" si="18"/>
        <v>16.2</v>
      </c>
      <c r="P177" s="168">
        <f t="shared" si="19"/>
        <v>18.953999999999997</v>
      </c>
    </row>
    <row r="178" spans="1:16" ht="15.75">
      <c r="A178" s="259"/>
      <c r="B178" s="260"/>
      <c r="C178" s="92">
        <v>213</v>
      </c>
      <c r="D178" s="92" t="s">
        <v>207</v>
      </c>
      <c r="E178" s="92" t="s">
        <v>208</v>
      </c>
      <c r="F178" s="92" t="s">
        <v>157</v>
      </c>
      <c r="G178" s="261"/>
      <c r="H178" s="262"/>
      <c r="I178" s="40" t="s">
        <v>143</v>
      </c>
      <c r="K178" s="164">
        <v>213</v>
      </c>
      <c r="L178" s="169">
        <v>0.9</v>
      </c>
      <c r="M178" s="166">
        <v>1.5</v>
      </c>
      <c r="N178" s="170">
        <v>0.15</v>
      </c>
      <c r="O178" s="167">
        <f t="shared" si="18"/>
        <v>28.755000000000003</v>
      </c>
      <c r="P178" s="168">
        <f t="shared" si="19"/>
        <v>33.64335</v>
      </c>
    </row>
    <row r="179" spans="1:16" ht="15.75">
      <c r="A179" s="259"/>
      <c r="B179" s="260"/>
      <c r="C179" s="92">
        <v>174</v>
      </c>
      <c r="D179" s="92" t="s">
        <v>207</v>
      </c>
      <c r="E179" s="92" t="s">
        <v>208</v>
      </c>
      <c r="F179" s="92" t="s">
        <v>157</v>
      </c>
      <c r="G179" s="261"/>
      <c r="H179" s="262"/>
      <c r="I179" s="40" t="s">
        <v>143</v>
      </c>
      <c r="K179" s="164">
        <v>174</v>
      </c>
      <c r="L179" s="169">
        <v>0.6</v>
      </c>
      <c r="M179" s="166">
        <v>1.5</v>
      </c>
      <c r="N179" s="170">
        <v>0.15</v>
      </c>
      <c r="O179" s="167">
        <f t="shared" si="18"/>
        <v>15.659999999999998</v>
      </c>
      <c r="P179" s="168">
        <f t="shared" si="19"/>
        <v>18.3222</v>
      </c>
    </row>
    <row r="180" spans="1:16" ht="15.75">
      <c r="A180" s="259"/>
      <c r="B180" s="260"/>
      <c r="C180" s="92">
        <v>200</v>
      </c>
      <c r="D180" s="92" t="s">
        <v>207</v>
      </c>
      <c r="E180" s="92" t="s">
        <v>208</v>
      </c>
      <c r="F180" s="92" t="s">
        <v>157</v>
      </c>
      <c r="G180" s="261"/>
      <c r="H180" s="262"/>
      <c r="I180" s="40" t="s">
        <v>143</v>
      </c>
      <c r="K180" s="164">
        <v>200</v>
      </c>
      <c r="L180" s="169">
        <v>0.75</v>
      </c>
      <c r="M180" s="166">
        <v>1.5</v>
      </c>
      <c r="N180" s="170">
        <v>0.15</v>
      </c>
      <c r="O180" s="167">
        <f t="shared" si="18"/>
        <v>22.5</v>
      </c>
      <c r="P180" s="168">
        <f t="shared" si="19"/>
        <v>26.325</v>
      </c>
    </row>
    <row r="181" spans="1:16" ht="15.75">
      <c r="A181" s="93">
        <v>39</v>
      </c>
      <c r="B181" s="91" t="s">
        <v>213</v>
      </c>
      <c r="C181" s="92">
        <v>800</v>
      </c>
      <c r="D181" s="92" t="s">
        <v>214</v>
      </c>
      <c r="E181" s="92" t="s">
        <v>174</v>
      </c>
      <c r="F181" s="92" t="s">
        <v>157</v>
      </c>
      <c r="G181" s="80">
        <f aca="true" t="shared" si="20" ref="G181:G190">H181/P181*100</f>
        <v>106.12535612535613</v>
      </c>
      <c r="H181" s="11">
        <v>149</v>
      </c>
      <c r="I181" s="40" t="s">
        <v>143</v>
      </c>
      <c r="K181" s="164">
        <v>800</v>
      </c>
      <c r="L181" s="169">
        <v>0.75</v>
      </c>
      <c r="M181" s="166">
        <v>1.8</v>
      </c>
      <c r="N181" s="170">
        <v>0.2</v>
      </c>
      <c r="O181" s="167">
        <f t="shared" si="18"/>
        <v>120</v>
      </c>
      <c r="P181" s="168">
        <f t="shared" si="19"/>
        <v>140.39999999999998</v>
      </c>
    </row>
    <row r="182" spans="1:16" ht="15.75">
      <c r="A182" s="95">
        <v>40</v>
      </c>
      <c r="B182" s="96" t="s">
        <v>215</v>
      </c>
      <c r="C182" s="92">
        <v>625</v>
      </c>
      <c r="D182" s="92" t="s">
        <v>214</v>
      </c>
      <c r="E182" s="92" t="s">
        <v>208</v>
      </c>
      <c r="F182" s="92" t="s">
        <v>157</v>
      </c>
      <c r="G182" s="80">
        <f t="shared" si="20"/>
        <v>42.73504273504273</v>
      </c>
      <c r="H182" s="11">
        <v>225</v>
      </c>
      <c r="I182" s="40" t="s">
        <v>143</v>
      </c>
      <c r="K182" s="164">
        <v>625</v>
      </c>
      <c r="L182" s="169">
        <v>3.6</v>
      </c>
      <c r="M182" s="166">
        <v>1.8</v>
      </c>
      <c r="N182" s="170">
        <v>0.2</v>
      </c>
      <c r="O182" s="167">
        <f t="shared" si="18"/>
        <v>450</v>
      </c>
      <c r="P182" s="168">
        <f t="shared" si="19"/>
        <v>526.5</v>
      </c>
    </row>
    <row r="183" spans="1:16" ht="15.75">
      <c r="A183" s="93">
        <v>41</v>
      </c>
      <c r="B183" s="91" t="s">
        <v>216</v>
      </c>
      <c r="C183" s="92">
        <v>450</v>
      </c>
      <c r="D183" s="92" t="s">
        <v>214</v>
      </c>
      <c r="E183" s="92" t="s">
        <v>174</v>
      </c>
      <c r="F183" s="92" t="s">
        <v>157</v>
      </c>
      <c r="G183" s="80">
        <f t="shared" si="20"/>
        <v>73.05135510263716</v>
      </c>
      <c r="H183" s="11">
        <v>50</v>
      </c>
      <c r="I183" s="40" t="s">
        <v>143</v>
      </c>
      <c r="K183" s="164">
        <v>450</v>
      </c>
      <c r="L183" s="169">
        <v>0.65</v>
      </c>
      <c r="M183" s="166">
        <v>1.2</v>
      </c>
      <c r="N183" s="170">
        <v>0.2</v>
      </c>
      <c r="O183" s="167">
        <f t="shared" si="18"/>
        <v>58.5</v>
      </c>
      <c r="P183" s="168">
        <f t="shared" si="19"/>
        <v>68.445</v>
      </c>
    </row>
    <row r="184" spans="1:16" ht="15.75">
      <c r="A184" s="93">
        <v>42</v>
      </c>
      <c r="B184" s="91" t="s">
        <v>217</v>
      </c>
      <c r="C184" s="92">
        <v>400</v>
      </c>
      <c r="D184" s="92" t="s">
        <v>214</v>
      </c>
      <c r="E184" s="92" t="s">
        <v>208</v>
      </c>
      <c r="F184" s="92" t="s">
        <v>157</v>
      </c>
      <c r="G184" s="80">
        <f t="shared" si="20"/>
        <v>28.490028490028497</v>
      </c>
      <c r="H184" s="11">
        <v>20</v>
      </c>
      <c r="I184" s="40" t="s">
        <v>143</v>
      </c>
      <c r="K184" s="164">
        <v>400</v>
      </c>
      <c r="L184" s="169">
        <v>0.75</v>
      </c>
      <c r="M184" s="171">
        <v>0.1</v>
      </c>
      <c r="N184" s="169">
        <v>0.2</v>
      </c>
      <c r="O184" s="167">
        <f t="shared" si="18"/>
        <v>60</v>
      </c>
      <c r="P184" s="168">
        <f t="shared" si="19"/>
        <v>70.19999999999999</v>
      </c>
    </row>
    <row r="185" spans="1:16" ht="15.75">
      <c r="A185" s="93">
        <v>43</v>
      </c>
      <c r="B185" s="91" t="s">
        <v>218</v>
      </c>
      <c r="C185" s="92">
        <v>225</v>
      </c>
      <c r="D185" s="92" t="s">
        <v>214</v>
      </c>
      <c r="E185" s="92" t="s">
        <v>208</v>
      </c>
      <c r="F185" s="92" t="s">
        <v>157</v>
      </c>
      <c r="G185" s="80">
        <f t="shared" si="20"/>
        <v>85.47008547008548</v>
      </c>
      <c r="H185" s="11">
        <v>45</v>
      </c>
      <c r="I185" s="40" t="s">
        <v>143</v>
      </c>
      <c r="K185" s="164">
        <v>225</v>
      </c>
      <c r="L185" s="169">
        <v>1</v>
      </c>
      <c r="M185" s="166">
        <v>1.4</v>
      </c>
      <c r="N185" s="170">
        <v>0.2</v>
      </c>
      <c r="O185" s="167">
        <f t="shared" si="18"/>
        <v>45</v>
      </c>
      <c r="P185" s="168">
        <f t="shared" si="19"/>
        <v>52.65</v>
      </c>
    </row>
    <row r="186" spans="1:16" ht="15.75">
      <c r="A186" s="92">
        <v>44</v>
      </c>
      <c r="B186" s="97" t="s">
        <v>219</v>
      </c>
      <c r="C186" s="92">
        <v>1100</v>
      </c>
      <c r="D186" s="92" t="s">
        <v>214</v>
      </c>
      <c r="E186" s="92" t="s">
        <v>174</v>
      </c>
      <c r="F186" s="92" t="s">
        <v>157</v>
      </c>
      <c r="G186" s="80">
        <f t="shared" si="20"/>
        <v>60.21756021756022</v>
      </c>
      <c r="H186" s="11">
        <v>155</v>
      </c>
      <c r="I186" s="40" t="s">
        <v>143</v>
      </c>
      <c r="K186" s="164">
        <v>1100</v>
      </c>
      <c r="L186" s="169">
        <v>1</v>
      </c>
      <c r="M186" s="166">
        <v>1.5</v>
      </c>
      <c r="N186" s="170">
        <v>0.2</v>
      </c>
      <c r="O186" s="167">
        <f t="shared" si="18"/>
        <v>220</v>
      </c>
      <c r="P186" s="168">
        <f t="shared" si="19"/>
        <v>257.4</v>
      </c>
    </row>
    <row r="187" spans="1:16" ht="15.75">
      <c r="A187" s="93">
        <v>45</v>
      </c>
      <c r="B187" s="91" t="s">
        <v>220</v>
      </c>
      <c r="C187" s="92">
        <v>1000</v>
      </c>
      <c r="D187" s="92" t="s">
        <v>214</v>
      </c>
      <c r="E187" s="92" t="s">
        <v>208</v>
      </c>
      <c r="F187" s="92" t="s">
        <v>157</v>
      </c>
      <c r="G187" s="80">
        <f t="shared" si="20"/>
        <v>83.5707502374169</v>
      </c>
      <c r="H187" s="11">
        <v>352</v>
      </c>
      <c r="I187" s="40" t="s">
        <v>143</v>
      </c>
      <c r="K187" s="164">
        <v>1000</v>
      </c>
      <c r="L187" s="165">
        <v>1.2</v>
      </c>
      <c r="M187" s="166">
        <v>1.35</v>
      </c>
      <c r="N187" s="165">
        <v>0.3</v>
      </c>
      <c r="O187" s="167">
        <f t="shared" si="18"/>
        <v>360</v>
      </c>
      <c r="P187" s="168">
        <f t="shared" si="19"/>
        <v>421.2</v>
      </c>
    </row>
    <row r="188" spans="1:16" ht="15.75">
      <c r="A188" s="95">
        <v>46</v>
      </c>
      <c r="B188" s="96" t="s">
        <v>221</v>
      </c>
      <c r="C188" s="92">
        <v>425</v>
      </c>
      <c r="D188" s="92" t="s">
        <v>214</v>
      </c>
      <c r="E188" s="92" t="s">
        <v>174</v>
      </c>
      <c r="F188" s="92" t="s">
        <v>157</v>
      </c>
      <c r="G188" s="80">
        <f t="shared" si="20"/>
        <v>50.27652086475616</v>
      </c>
      <c r="H188" s="11">
        <v>45</v>
      </c>
      <c r="I188" s="40" t="s">
        <v>143</v>
      </c>
      <c r="K188" s="164">
        <v>425</v>
      </c>
      <c r="L188" s="165">
        <v>1.2</v>
      </c>
      <c r="M188" s="166">
        <v>1.5</v>
      </c>
      <c r="N188" s="165">
        <v>0.15</v>
      </c>
      <c r="O188" s="167">
        <f t="shared" si="18"/>
        <v>76.5</v>
      </c>
      <c r="P188" s="168">
        <f t="shared" si="19"/>
        <v>89.505</v>
      </c>
    </row>
    <row r="189" spans="1:16" ht="15.75">
      <c r="A189" s="95">
        <v>47</v>
      </c>
      <c r="B189" s="96" t="s">
        <v>222</v>
      </c>
      <c r="C189" s="92">
        <v>900</v>
      </c>
      <c r="D189" s="92" t="s">
        <v>214</v>
      </c>
      <c r="E189" s="92" t="s">
        <v>208</v>
      </c>
      <c r="F189" s="92" t="s">
        <v>157</v>
      </c>
      <c r="G189" s="80">
        <f t="shared" si="20"/>
        <v>88.63564419119976</v>
      </c>
      <c r="H189" s="11">
        <v>280</v>
      </c>
      <c r="I189" s="40" t="s">
        <v>143</v>
      </c>
      <c r="K189" s="164">
        <v>900</v>
      </c>
      <c r="L189" s="165">
        <v>1.5</v>
      </c>
      <c r="M189" s="166">
        <v>2.1</v>
      </c>
      <c r="N189" s="165">
        <v>0.2</v>
      </c>
      <c r="O189" s="167">
        <f>K189*L189*N189</f>
        <v>270</v>
      </c>
      <c r="P189" s="168">
        <f>O189*1.17</f>
        <v>315.9</v>
      </c>
    </row>
    <row r="190" spans="1:16" ht="15.75">
      <c r="A190" s="95">
        <v>48</v>
      </c>
      <c r="B190" s="96" t="s">
        <v>223</v>
      </c>
      <c r="C190" s="92">
        <v>852</v>
      </c>
      <c r="D190" s="92" t="s">
        <v>214</v>
      </c>
      <c r="E190" s="92" t="s">
        <v>208</v>
      </c>
      <c r="F190" s="92" t="s">
        <v>157</v>
      </c>
      <c r="G190" s="80">
        <f t="shared" si="20"/>
        <v>65.59188574356506</v>
      </c>
      <c r="H190" s="11">
        <v>255</v>
      </c>
      <c r="I190" s="40" t="s">
        <v>143</v>
      </c>
      <c r="K190" s="164">
        <v>852</v>
      </c>
      <c r="L190" s="169">
        <v>1.95</v>
      </c>
      <c r="M190" s="166">
        <v>1.8</v>
      </c>
      <c r="N190" s="170">
        <v>0.2</v>
      </c>
      <c r="O190" s="167">
        <f t="shared" si="18"/>
        <v>332.28</v>
      </c>
      <c r="P190" s="168">
        <f t="shared" si="19"/>
        <v>388.76759999999996</v>
      </c>
    </row>
    <row r="191" spans="1:16" ht="15.75">
      <c r="A191" s="95">
        <v>49</v>
      </c>
      <c r="B191" s="96" t="s">
        <v>224</v>
      </c>
      <c r="C191" s="92">
        <v>416</v>
      </c>
      <c r="D191" s="92" t="s">
        <v>214</v>
      </c>
      <c r="E191" s="92" t="s">
        <v>174</v>
      </c>
      <c r="F191" s="92" t="s">
        <v>157</v>
      </c>
      <c r="G191" s="94"/>
      <c r="H191" s="11">
        <v>0</v>
      </c>
      <c r="I191" s="40" t="s">
        <v>143</v>
      </c>
      <c r="K191" s="164">
        <v>416</v>
      </c>
      <c r="L191" s="169">
        <v>1.15</v>
      </c>
      <c r="M191" s="166">
        <v>1.5</v>
      </c>
      <c r="N191" s="170">
        <v>0.2</v>
      </c>
      <c r="O191" s="167">
        <f t="shared" si="18"/>
        <v>95.68</v>
      </c>
      <c r="P191" s="168">
        <f t="shared" si="19"/>
        <v>111.9456</v>
      </c>
    </row>
    <row r="192" spans="1:16" ht="15.75">
      <c r="A192" s="98"/>
      <c r="B192" s="61" t="s">
        <v>5</v>
      </c>
      <c r="C192" s="99">
        <f>SUM(C171:C191)</f>
        <v>11025</v>
      </c>
      <c r="D192" s="99"/>
      <c r="E192" s="99"/>
      <c r="F192" s="99"/>
      <c r="G192" s="100"/>
      <c r="H192" s="101">
        <f>SUM(H171:H191)</f>
        <v>2473</v>
      </c>
      <c r="I192" s="40" t="s">
        <v>143</v>
      </c>
      <c r="K192" s="172">
        <f>SUM(K171:K191)</f>
        <v>11025</v>
      </c>
      <c r="L192" s="173"/>
      <c r="M192" s="173"/>
      <c r="N192" s="173"/>
      <c r="O192" s="174">
        <f>SUM(O171:O191)</f>
        <v>3237.9500000000003</v>
      </c>
      <c r="P192" s="174">
        <f>SUM(P171:P191)</f>
        <v>3788.4015</v>
      </c>
    </row>
    <row r="193" spans="1:9" ht="15.75">
      <c r="A193" s="253" t="s">
        <v>225</v>
      </c>
      <c r="B193" s="253"/>
      <c r="C193" s="253"/>
      <c r="D193" s="253"/>
      <c r="E193" s="253"/>
      <c r="F193" s="253"/>
      <c r="G193" s="253"/>
      <c r="H193" s="253"/>
      <c r="I193" s="253"/>
    </row>
    <row r="194" spans="1:16" ht="31.5">
      <c r="A194" s="102">
        <v>50</v>
      </c>
      <c r="B194" s="145" t="s">
        <v>226</v>
      </c>
      <c r="C194" s="103">
        <v>950</v>
      </c>
      <c r="D194" s="104" t="s">
        <v>227</v>
      </c>
      <c r="E194" s="104" t="s">
        <v>228</v>
      </c>
      <c r="F194" s="105" t="s">
        <v>157</v>
      </c>
      <c r="G194" s="80">
        <f aca="true" t="shared" si="21" ref="G194:G214">H194/P194*100</f>
        <v>88.23529411764706</v>
      </c>
      <c r="H194" s="106">
        <v>150</v>
      </c>
      <c r="I194" s="40" t="s">
        <v>143</v>
      </c>
      <c r="K194" s="104">
        <v>950</v>
      </c>
      <c r="L194" s="104">
        <v>0.75</v>
      </c>
      <c r="M194" s="104">
        <v>1.25</v>
      </c>
      <c r="N194" s="105">
        <v>0.2</v>
      </c>
      <c r="O194" s="80">
        <f>K194*L194*N194</f>
        <v>142.5</v>
      </c>
      <c r="P194" s="107">
        <v>170</v>
      </c>
    </row>
    <row r="195" spans="1:16" ht="31.5">
      <c r="A195" s="102">
        <v>51</v>
      </c>
      <c r="B195" s="145" t="s">
        <v>229</v>
      </c>
      <c r="C195" s="103">
        <v>600</v>
      </c>
      <c r="D195" s="104" t="s">
        <v>227</v>
      </c>
      <c r="E195" s="104" t="s">
        <v>228</v>
      </c>
      <c r="F195" s="105" t="s">
        <v>157</v>
      </c>
      <c r="G195" s="80">
        <f t="shared" si="21"/>
        <v>83.63636363636363</v>
      </c>
      <c r="H195" s="106">
        <v>92</v>
      </c>
      <c r="I195" s="40" t="s">
        <v>143</v>
      </c>
      <c r="K195" s="104">
        <v>600</v>
      </c>
      <c r="L195" s="104">
        <v>0.85</v>
      </c>
      <c r="M195" s="104">
        <v>1.4</v>
      </c>
      <c r="N195" s="105">
        <v>0.2</v>
      </c>
      <c r="O195" s="80">
        <f aca="true" t="shared" si="22" ref="O195:O214">K195*L195*N195</f>
        <v>102</v>
      </c>
      <c r="P195" s="107">
        <v>110</v>
      </c>
    </row>
    <row r="196" spans="1:16" ht="31.5">
      <c r="A196" s="102">
        <v>52</v>
      </c>
      <c r="B196" s="145" t="s">
        <v>230</v>
      </c>
      <c r="C196" s="103">
        <v>300</v>
      </c>
      <c r="D196" s="104" t="s">
        <v>227</v>
      </c>
      <c r="E196" s="104" t="s">
        <v>228</v>
      </c>
      <c r="F196" s="105" t="s">
        <v>157</v>
      </c>
      <c r="G196" s="80">
        <f t="shared" si="21"/>
        <v>72.72727272727273</v>
      </c>
      <c r="H196" s="106">
        <v>40</v>
      </c>
      <c r="I196" s="40" t="s">
        <v>143</v>
      </c>
      <c r="K196" s="104">
        <v>300</v>
      </c>
      <c r="L196" s="104">
        <v>0.75</v>
      </c>
      <c r="M196" s="104">
        <v>1.25</v>
      </c>
      <c r="N196" s="105">
        <v>0.2</v>
      </c>
      <c r="O196" s="80">
        <f t="shared" si="22"/>
        <v>45</v>
      </c>
      <c r="P196" s="107">
        <v>55</v>
      </c>
    </row>
    <row r="197" spans="1:16" ht="15.75">
      <c r="A197" s="102">
        <v>53</v>
      </c>
      <c r="B197" s="145" t="s">
        <v>231</v>
      </c>
      <c r="C197" s="103">
        <v>950</v>
      </c>
      <c r="D197" s="104" t="s">
        <v>227</v>
      </c>
      <c r="E197" s="104" t="s">
        <v>228</v>
      </c>
      <c r="F197" s="105" t="s">
        <v>157</v>
      </c>
      <c r="G197" s="80">
        <f t="shared" si="21"/>
        <v>90.13452914798206</v>
      </c>
      <c r="H197" s="106">
        <v>1005</v>
      </c>
      <c r="I197" s="40" t="s">
        <v>143</v>
      </c>
      <c r="K197" s="104">
        <v>950</v>
      </c>
      <c r="L197" s="104">
        <v>5</v>
      </c>
      <c r="M197" s="104">
        <v>1.65</v>
      </c>
      <c r="N197" s="105">
        <v>0.2</v>
      </c>
      <c r="O197" s="80">
        <f t="shared" si="22"/>
        <v>950</v>
      </c>
      <c r="P197" s="107">
        <v>1115</v>
      </c>
    </row>
    <row r="198" spans="1:16" ht="15.75">
      <c r="A198" s="102">
        <v>54</v>
      </c>
      <c r="B198" s="146" t="s">
        <v>232</v>
      </c>
      <c r="C198" s="107">
        <v>700</v>
      </c>
      <c r="D198" s="104" t="s">
        <v>227</v>
      </c>
      <c r="E198" s="104" t="s">
        <v>228</v>
      </c>
      <c r="F198" s="105" t="s">
        <v>157</v>
      </c>
      <c r="G198" s="80">
        <f t="shared" si="21"/>
        <v>80</v>
      </c>
      <c r="H198" s="106">
        <v>120</v>
      </c>
      <c r="I198" s="40" t="s">
        <v>143</v>
      </c>
      <c r="K198" s="175">
        <v>700</v>
      </c>
      <c r="L198" s="175">
        <v>0.9</v>
      </c>
      <c r="M198" s="175">
        <v>1.25</v>
      </c>
      <c r="N198" s="175">
        <v>0.2</v>
      </c>
      <c r="O198" s="80">
        <f t="shared" si="22"/>
        <v>126</v>
      </c>
      <c r="P198" s="107">
        <v>150</v>
      </c>
    </row>
    <row r="199" spans="1:16" ht="15.75">
      <c r="A199" s="102">
        <v>55</v>
      </c>
      <c r="B199" s="146" t="s">
        <v>233</v>
      </c>
      <c r="C199" s="107">
        <v>700</v>
      </c>
      <c r="D199" s="104" t="s">
        <v>227</v>
      </c>
      <c r="E199" s="104" t="s">
        <v>228</v>
      </c>
      <c r="F199" s="105" t="s">
        <v>157</v>
      </c>
      <c r="G199" s="80">
        <f t="shared" si="21"/>
        <v>80</v>
      </c>
      <c r="H199" s="106">
        <v>120</v>
      </c>
      <c r="I199" s="40" t="s">
        <v>143</v>
      </c>
      <c r="K199" s="175">
        <v>700</v>
      </c>
      <c r="L199" s="175">
        <v>0.9</v>
      </c>
      <c r="M199" s="175">
        <v>1.25</v>
      </c>
      <c r="N199" s="175">
        <v>0.2</v>
      </c>
      <c r="O199" s="80">
        <f t="shared" si="22"/>
        <v>126</v>
      </c>
      <c r="P199" s="107">
        <v>150</v>
      </c>
    </row>
    <row r="200" spans="1:16" ht="15.75">
      <c r="A200" s="102">
        <v>56</v>
      </c>
      <c r="B200" s="146" t="s">
        <v>234</v>
      </c>
      <c r="C200" s="107">
        <v>550</v>
      </c>
      <c r="D200" s="104" t="s">
        <v>227</v>
      </c>
      <c r="E200" s="104" t="s">
        <v>228</v>
      </c>
      <c r="F200" s="105" t="s">
        <v>157</v>
      </c>
      <c r="G200" s="80">
        <f t="shared" si="21"/>
        <v>80.95238095238095</v>
      </c>
      <c r="H200" s="106">
        <v>85</v>
      </c>
      <c r="I200" s="40" t="s">
        <v>143</v>
      </c>
      <c r="K200" s="175">
        <v>550</v>
      </c>
      <c r="L200" s="175">
        <v>0.8</v>
      </c>
      <c r="M200" s="175">
        <v>1.3</v>
      </c>
      <c r="N200" s="175">
        <v>0.2</v>
      </c>
      <c r="O200" s="80">
        <f t="shared" si="22"/>
        <v>88</v>
      </c>
      <c r="P200" s="107">
        <v>105</v>
      </c>
    </row>
    <row r="201" spans="1:16" ht="31.5">
      <c r="A201" s="102">
        <v>57</v>
      </c>
      <c r="B201" s="146" t="s">
        <v>235</v>
      </c>
      <c r="C201" s="107">
        <v>880</v>
      </c>
      <c r="D201" s="104" t="s">
        <v>227</v>
      </c>
      <c r="E201" s="104" t="s">
        <v>228</v>
      </c>
      <c r="F201" s="105" t="s">
        <v>157</v>
      </c>
      <c r="G201" s="80">
        <f t="shared" si="21"/>
        <v>72.22222222222221</v>
      </c>
      <c r="H201" s="106">
        <v>130</v>
      </c>
      <c r="I201" s="40" t="s">
        <v>143</v>
      </c>
      <c r="K201" s="175">
        <v>880</v>
      </c>
      <c r="L201" s="175">
        <v>0.75</v>
      </c>
      <c r="M201" s="175">
        <v>1.25</v>
      </c>
      <c r="N201" s="175">
        <v>0.2</v>
      </c>
      <c r="O201" s="80">
        <f t="shared" si="22"/>
        <v>132</v>
      </c>
      <c r="P201" s="107">
        <v>180</v>
      </c>
    </row>
    <row r="202" spans="1:16" ht="15.75">
      <c r="A202" s="102">
        <v>58</v>
      </c>
      <c r="B202" s="146" t="s">
        <v>236</v>
      </c>
      <c r="C202" s="103">
        <v>980</v>
      </c>
      <c r="D202" s="104" t="s">
        <v>227</v>
      </c>
      <c r="E202" s="104" t="s">
        <v>228</v>
      </c>
      <c r="F202" s="105" t="s">
        <v>157</v>
      </c>
      <c r="G202" s="80">
        <f t="shared" si="21"/>
        <v>81.81818181818183</v>
      </c>
      <c r="H202" s="106">
        <v>45</v>
      </c>
      <c r="I202" s="40" t="s">
        <v>143</v>
      </c>
      <c r="K202" s="104">
        <v>980</v>
      </c>
      <c r="L202" s="104">
        <v>0.75</v>
      </c>
      <c r="M202" s="104">
        <v>1.25</v>
      </c>
      <c r="N202" s="105">
        <v>0.2</v>
      </c>
      <c r="O202" s="80">
        <f t="shared" si="22"/>
        <v>147</v>
      </c>
      <c r="P202" s="107">
        <v>55</v>
      </c>
    </row>
    <row r="203" spans="1:16" ht="31.5">
      <c r="A203" s="102">
        <v>59</v>
      </c>
      <c r="B203" s="146" t="s">
        <v>237</v>
      </c>
      <c r="C203" s="107">
        <v>1000</v>
      </c>
      <c r="D203" s="104" t="s">
        <v>227</v>
      </c>
      <c r="E203" s="104" t="s">
        <v>228</v>
      </c>
      <c r="F203" s="105" t="s">
        <v>157</v>
      </c>
      <c r="G203" s="80">
        <f t="shared" si="21"/>
        <v>91.66666666666666</v>
      </c>
      <c r="H203" s="106">
        <v>165</v>
      </c>
      <c r="I203" s="40" t="s">
        <v>143</v>
      </c>
      <c r="K203" s="175">
        <v>1000</v>
      </c>
      <c r="L203" s="175">
        <v>0.75</v>
      </c>
      <c r="M203" s="175">
        <v>1.25</v>
      </c>
      <c r="N203" s="175">
        <v>0.2</v>
      </c>
      <c r="O203" s="80">
        <f t="shared" si="22"/>
        <v>150</v>
      </c>
      <c r="P203" s="107">
        <v>180</v>
      </c>
    </row>
    <row r="204" spans="1:16" ht="31.5">
      <c r="A204" s="102">
        <v>60</v>
      </c>
      <c r="B204" s="146" t="s">
        <v>238</v>
      </c>
      <c r="C204" s="107">
        <v>700</v>
      </c>
      <c r="D204" s="104" t="s">
        <v>227</v>
      </c>
      <c r="E204" s="104" t="s">
        <v>228</v>
      </c>
      <c r="F204" s="105" t="s">
        <v>157</v>
      </c>
      <c r="G204" s="80">
        <f t="shared" si="21"/>
        <v>84</v>
      </c>
      <c r="H204" s="106">
        <v>210</v>
      </c>
      <c r="I204" s="40" t="s">
        <v>143</v>
      </c>
      <c r="K204" s="175">
        <v>700</v>
      </c>
      <c r="L204" s="175">
        <v>1.2</v>
      </c>
      <c r="M204" s="175">
        <v>1.5</v>
      </c>
      <c r="N204" s="175">
        <v>0.25</v>
      </c>
      <c r="O204" s="80">
        <f t="shared" si="22"/>
        <v>210</v>
      </c>
      <c r="P204" s="107">
        <v>250</v>
      </c>
    </row>
    <row r="205" spans="1:16" ht="31.5">
      <c r="A205" s="102">
        <v>61</v>
      </c>
      <c r="B205" s="146" t="s">
        <v>239</v>
      </c>
      <c r="C205" s="107">
        <v>800</v>
      </c>
      <c r="D205" s="104" t="s">
        <v>227</v>
      </c>
      <c r="E205" s="104" t="s">
        <v>228</v>
      </c>
      <c r="F205" s="105" t="s">
        <v>157</v>
      </c>
      <c r="G205" s="80">
        <f t="shared" si="21"/>
        <v>94.73684210526315</v>
      </c>
      <c r="H205" s="106">
        <v>180</v>
      </c>
      <c r="I205" s="40" t="s">
        <v>143</v>
      </c>
      <c r="K205" s="175">
        <v>800</v>
      </c>
      <c r="L205" s="175">
        <v>1</v>
      </c>
      <c r="M205" s="175">
        <v>2.3</v>
      </c>
      <c r="N205" s="175">
        <v>0.2</v>
      </c>
      <c r="O205" s="80">
        <f t="shared" si="22"/>
        <v>160</v>
      </c>
      <c r="P205" s="107">
        <v>190</v>
      </c>
    </row>
    <row r="206" spans="1:16" ht="31.5">
      <c r="A206" s="102">
        <v>62</v>
      </c>
      <c r="B206" s="146" t="s">
        <v>240</v>
      </c>
      <c r="C206" s="107">
        <v>1400</v>
      </c>
      <c r="D206" s="104" t="s">
        <v>227</v>
      </c>
      <c r="E206" s="104" t="s">
        <v>228</v>
      </c>
      <c r="F206" s="105" t="s">
        <v>157</v>
      </c>
      <c r="G206" s="80">
        <f t="shared" si="21"/>
        <v>93.13725490196079</v>
      </c>
      <c r="H206" s="106">
        <v>950</v>
      </c>
      <c r="I206" s="40" t="s">
        <v>143</v>
      </c>
      <c r="K206" s="175">
        <v>1400</v>
      </c>
      <c r="L206" s="175">
        <v>2.1</v>
      </c>
      <c r="M206" s="175">
        <v>3</v>
      </c>
      <c r="N206" s="175">
        <v>0.3</v>
      </c>
      <c r="O206" s="80">
        <f t="shared" si="22"/>
        <v>882</v>
      </c>
      <c r="P206" s="107">
        <v>1020</v>
      </c>
    </row>
    <row r="207" spans="1:16" ht="31.5">
      <c r="A207" s="102">
        <v>63</v>
      </c>
      <c r="B207" s="145" t="s">
        <v>241</v>
      </c>
      <c r="C207" s="103">
        <v>252</v>
      </c>
      <c r="D207" s="104" t="s">
        <v>227</v>
      </c>
      <c r="E207" s="104" t="s">
        <v>228</v>
      </c>
      <c r="F207" s="105" t="s">
        <v>157</v>
      </c>
      <c r="G207" s="80">
        <f t="shared" si="21"/>
        <v>100</v>
      </c>
      <c r="H207" s="106">
        <v>59</v>
      </c>
      <c r="I207" s="40" t="s">
        <v>143</v>
      </c>
      <c r="K207" s="104">
        <v>252</v>
      </c>
      <c r="L207" s="104">
        <v>1</v>
      </c>
      <c r="M207" s="104">
        <v>1.6</v>
      </c>
      <c r="N207" s="105">
        <v>0.2</v>
      </c>
      <c r="O207" s="80">
        <f t="shared" si="22"/>
        <v>50.400000000000006</v>
      </c>
      <c r="P207" s="107">
        <v>59</v>
      </c>
    </row>
    <row r="208" spans="1:16" ht="15.75">
      <c r="A208" s="102">
        <v>64</v>
      </c>
      <c r="B208" s="145" t="s">
        <v>242</v>
      </c>
      <c r="C208" s="103">
        <v>400</v>
      </c>
      <c r="D208" s="104" t="s">
        <v>227</v>
      </c>
      <c r="E208" s="104" t="s">
        <v>228</v>
      </c>
      <c r="F208" s="105" t="s">
        <v>157</v>
      </c>
      <c r="G208" s="80">
        <f t="shared" si="21"/>
        <v>87.27272727272727</v>
      </c>
      <c r="H208" s="106">
        <v>240</v>
      </c>
      <c r="I208" s="40" t="s">
        <v>143</v>
      </c>
      <c r="K208" s="104">
        <v>400</v>
      </c>
      <c r="L208" s="104">
        <v>2.9</v>
      </c>
      <c r="M208" s="104">
        <v>1.6</v>
      </c>
      <c r="N208" s="105">
        <v>0.2</v>
      </c>
      <c r="O208" s="80">
        <f t="shared" si="22"/>
        <v>232</v>
      </c>
      <c r="P208" s="107">
        <v>275</v>
      </c>
    </row>
    <row r="209" spans="1:16" ht="31.5">
      <c r="A209" s="102">
        <v>65</v>
      </c>
      <c r="B209" s="146" t="s">
        <v>243</v>
      </c>
      <c r="C209" s="107">
        <v>500</v>
      </c>
      <c r="D209" s="104" t="s">
        <v>227</v>
      </c>
      <c r="E209" s="104" t="s">
        <v>228</v>
      </c>
      <c r="F209" s="105" t="s">
        <v>157</v>
      </c>
      <c r="G209" s="80">
        <f t="shared" si="21"/>
        <v>50.90909090909091</v>
      </c>
      <c r="H209" s="106">
        <v>28</v>
      </c>
      <c r="I209" s="34" t="s">
        <v>143</v>
      </c>
      <c r="K209" s="175">
        <v>500</v>
      </c>
      <c r="L209" s="104">
        <v>0.75</v>
      </c>
      <c r="M209" s="104">
        <v>1.25</v>
      </c>
      <c r="N209" s="105">
        <v>0.2</v>
      </c>
      <c r="O209" s="80">
        <f t="shared" si="22"/>
        <v>75</v>
      </c>
      <c r="P209" s="107">
        <v>55</v>
      </c>
    </row>
    <row r="210" spans="1:16" ht="31.5">
      <c r="A210" s="102">
        <v>66</v>
      </c>
      <c r="B210" s="145" t="s">
        <v>244</v>
      </c>
      <c r="C210" s="103">
        <v>225</v>
      </c>
      <c r="D210" s="104" t="s">
        <v>227</v>
      </c>
      <c r="E210" s="104" t="s">
        <v>228</v>
      </c>
      <c r="F210" s="105" t="s">
        <v>157</v>
      </c>
      <c r="G210" s="80">
        <f t="shared" si="21"/>
        <v>72.72727272727273</v>
      </c>
      <c r="H210" s="106">
        <v>40</v>
      </c>
      <c r="I210" s="34" t="s">
        <v>143</v>
      </c>
      <c r="K210" s="104">
        <v>225</v>
      </c>
      <c r="L210" s="104">
        <v>0.75</v>
      </c>
      <c r="M210" s="104">
        <v>1.25</v>
      </c>
      <c r="N210" s="105">
        <v>0.2</v>
      </c>
      <c r="O210" s="80">
        <f t="shared" si="22"/>
        <v>33.75</v>
      </c>
      <c r="P210" s="107">
        <v>55</v>
      </c>
    </row>
    <row r="211" spans="1:16" ht="31.5">
      <c r="A211" s="102">
        <v>67</v>
      </c>
      <c r="B211" s="145" t="s">
        <v>245</v>
      </c>
      <c r="C211" s="103">
        <v>780</v>
      </c>
      <c r="D211" s="104" t="s">
        <v>227</v>
      </c>
      <c r="E211" s="104" t="s">
        <v>228</v>
      </c>
      <c r="F211" s="105" t="s">
        <v>157</v>
      </c>
      <c r="G211" s="80">
        <f t="shared" si="21"/>
        <v>69.23076923076923</v>
      </c>
      <c r="H211" s="106">
        <v>135</v>
      </c>
      <c r="I211" s="34" t="s">
        <v>143</v>
      </c>
      <c r="K211" s="175">
        <v>1100</v>
      </c>
      <c r="L211" s="175">
        <v>1</v>
      </c>
      <c r="M211" s="175">
        <v>2.3</v>
      </c>
      <c r="N211" s="175">
        <v>0.2</v>
      </c>
      <c r="O211" s="80">
        <f t="shared" si="22"/>
        <v>220</v>
      </c>
      <c r="P211" s="107">
        <v>195</v>
      </c>
    </row>
    <row r="212" spans="1:16" ht="31.5">
      <c r="A212" s="102">
        <v>68</v>
      </c>
      <c r="B212" s="145" t="s">
        <v>247</v>
      </c>
      <c r="C212" s="107">
        <v>1100</v>
      </c>
      <c r="D212" s="104" t="s">
        <v>227</v>
      </c>
      <c r="E212" s="104" t="s">
        <v>228</v>
      </c>
      <c r="F212" s="105" t="s">
        <v>157</v>
      </c>
      <c r="G212" s="80">
        <f t="shared" si="21"/>
        <v>60</v>
      </c>
      <c r="H212" s="106">
        <v>15</v>
      </c>
      <c r="I212" s="34" t="s">
        <v>143</v>
      </c>
      <c r="K212" s="175">
        <v>150</v>
      </c>
      <c r="L212" s="175">
        <v>0.75</v>
      </c>
      <c r="M212" s="175">
        <v>1.25</v>
      </c>
      <c r="N212" s="175">
        <v>0.2</v>
      </c>
      <c r="O212" s="80">
        <f t="shared" si="22"/>
        <v>22.5</v>
      </c>
      <c r="P212" s="107">
        <v>25</v>
      </c>
    </row>
    <row r="213" spans="1:16" ht="31.5">
      <c r="A213" s="102">
        <v>69</v>
      </c>
      <c r="B213" s="145" t="s">
        <v>248</v>
      </c>
      <c r="C213" s="103">
        <v>960</v>
      </c>
      <c r="D213" s="104" t="s">
        <v>227</v>
      </c>
      <c r="E213" s="104" t="s">
        <v>228</v>
      </c>
      <c r="F213" s="105" t="s">
        <v>157</v>
      </c>
      <c r="G213" s="80">
        <f t="shared" si="21"/>
        <v>94.44444444444444</v>
      </c>
      <c r="H213" s="106">
        <v>17</v>
      </c>
      <c r="I213" s="34" t="s">
        <v>143</v>
      </c>
      <c r="K213" s="176">
        <f>SUM(K194:K212)</f>
        <v>13137</v>
      </c>
      <c r="L213" s="176" t="s">
        <v>174</v>
      </c>
      <c r="M213" s="176" t="s">
        <v>174</v>
      </c>
      <c r="N213" s="176" t="s">
        <v>174</v>
      </c>
      <c r="O213" s="177">
        <f>SUM(O194:O212)</f>
        <v>3894.15</v>
      </c>
      <c r="P213" s="107">
        <v>18</v>
      </c>
    </row>
    <row r="214" spans="1:16" ht="15.75">
      <c r="A214" s="102">
        <v>70</v>
      </c>
      <c r="B214" s="146" t="s">
        <v>249</v>
      </c>
      <c r="C214" s="107">
        <v>150</v>
      </c>
      <c r="D214" s="104" t="s">
        <v>227</v>
      </c>
      <c r="E214" s="104" t="s">
        <v>228</v>
      </c>
      <c r="F214" s="105" t="s">
        <v>157</v>
      </c>
      <c r="G214" s="80">
        <f t="shared" si="21"/>
        <v>55.55555555555556</v>
      </c>
      <c r="H214" s="106">
        <v>10</v>
      </c>
      <c r="I214" s="34" t="s">
        <v>143</v>
      </c>
      <c r="K214" s="104">
        <v>70</v>
      </c>
      <c r="L214" s="104">
        <v>1</v>
      </c>
      <c r="M214" s="104">
        <v>1.4</v>
      </c>
      <c r="N214" s="105">
        <v>0.2</v>
      </c>
      <c r="O214" s="80">
        <f t="shared" si="22"/>
        <v>14</v>
      </c>
      <c r="P214" s="107">
        <v>18</v>
      </c>
    </row>
    <row r="215" spans="1:16" ht="15.75">
      <c r="A215" s="108"/>
      <c r="B215" s="61" t="s">
        <v>5</v>
      </c>
      <c r="C215" s="144">
        <f>SUM(C194:C214)</f>
        <v>14877</v>
      </c>
      <c r="D215" s="109"/>
      <c r="E215" s="109"/>
      <c r="F215" s="110"/>
      <c r="G215" s="111"/>
      <c r="H215" s="112">
        <f>SUM(H194:H214)</f>
        <v>3836</v>
      </c>
      <c r="I215" s="113"/>
      <c r="K215" s="176">
        <f>SUM(K214:K214)</f>
        <v>70</v>
      </c>
      <c r="L215" s="178" t="s">
        <v>174</v>
      </c>
      <c r="M215" s="178" t="s">
        <v>174</v>
      </c>
      <c r="N215" s="178" t="s">
        <v>174</v>
      </c>
      <c r="O215" s="80">
        <f>SUM(O214)</f>
        <v>14</v>
      </c>
      <c r="P215" s="177"/>
    </row>
    <row r="216" spans="1:16" ht="15.75">
      <c r="A216" s="254" t="s">
        <v>250</v>
      </c>
      <c r="B216" s="254"/>
      <c r="C216" s="254"/>
      <c r="D216" s="254"/>
      <c r="E216" s="254"/>
      <c r="F216" s="254"/>
      <c r="G216" s="254"/>
      <c r="H216" s="254"/>
      <c r="I216" s="254"/>
      <c r="K216" s="176"/>
      <c r="L216" s="178"/>
      <c r="M216" s="178"/>
      <c r="N216" s="178"/>
      <c r="O216" s="111"/>
      <c r="P216" s="111"/>
    </row>
    <row r="217" spans="1:18" ht="31.5">
      <c r="A217" s="34">
        <v>71</v>
      </c>
      <c r="B217" s="114" t="s">
        <v>251</v>
      </c>
      <c r="C217" s="115">
        <v>480</v>
      </c>
      <c r="D217" s="116">
        <v>43533</v>
      </c>
      <c r="E217" s="116" t="s">
        <v>252</v>
      </c>
      <c r="F217" s="116" t="s">
        <v>327</v>
      </c>
      <c r="G217" s="80">
        <f aca="true" t="shared" si="23" ref="G217:G255">H217/P217*100</f>
        <v>89.64429145152036</v>
      </c>
      <c r="H217" s="117">
        <v>90</v>
      </c>
      <c r="I217" s="40" t="s">
        <v>143</v>
      </c>
      <c r="K217" s="179">
        <v>480</v>
      </c>
      <c r="L217" s="179">
        <v>0.9</v>
      </c>
      <c r="M217" s="179">
        <v>1.2</v>
      </c>
      <c r="N217" s="179">
        <v>0.2</v>
      </c>
      <c r="O217" s="115">
        <v>86.4</v>
      </c>
      <c r="P217" s="115">
        <v>100.3968</v>
      </c>
      <c r="Q217" s="209" t="s">
        <v>321</v>
      </c>
      <c r="R217" s="210" t="s">
        <v>322</v>
      </c>
    </row>
    <row r="218" spans="1:18" ht="31.5">
      <c r="A218" s="34">
        <v>72</v>
      </c>
      <c r="B218" s="114" t="s">
        <v>254</v>
      </c>
      <c r="C218" s="115">
        <v>290</v>
      </c>
      <c r="D218" s="119" t="s">
        <v>174</v>
      </c>
      <c r="E218" s="116" t="s">
        <v>255</v>
      </c>
      <c r="F218" s="116" t="s">
        <v>327</v>
      </c>
      <c r="G218" s="80">
        <f t="shared" si="23"/>
        <v>69.24248719013988</v>
      </c>
      <c r="H218" s="117">
        <v>35</v>
      </c>
      <c r="I218" s="40" t="s">
        <v>143</v>
      </c>
      <c r="K218" s="179">
        <v>290</v>
      </c>
      <c r="L218" s="179">
        <v>0.75</v>
      </c>
      <c r="M218" s="179">
        <v>1.2</v>
      </c>
      <c r="N218" s="179">
        <v>0.2</v>
      </c>
      <c r="O218" s="115">
        <v>43.5</v>
      </c>
      <c r="P218" s="115">
        <v>50.547</v>
      </c>
      <c r="Q218" s="209" t="s">
        <v>321</v>
      </c>
      <c r="R218" s="210" t="s">
        <v>171</v>
      </c>
    </row>
    <row r="219" spans="1:18" ht="31.5">
      <c r="A219" s="34">
        <v>73</v>
      </c>
      <c r="B219" s="114" t="s">
        <v>256</v>
      </c>
      <c r="C219" s="115">
        <v>700</v>
      </c>
      <c r="D219" s="116">
        <v>43533</v>
      </c>
      <c r="E219" s="116" t="s">
        <v>252</v>
      </c>
      <c r="F219" s="116" t="s">
        <v>327</v>
      </c>
      <c r="G219" s="80">
        <f t="shared" si="23"/>
        <v>88.79053629483924</v>
      </c>
      <c r="H219" s="117">
        <v>130</v>
      </c>
      <c r="I219" s="40" t="s">
        <v>143</v>
      </c>
      <c r="K219" s="179">
        <v>700</v>
      </c>
      <c r="L219" s="179">
        <v>0.9</v>
      </c>
      <c r="M219" s="179">
        <v>1.2</v>
      </c>
      <c r="N219" s="179">
        <v>0.2</v>
      </c>
      <c r="O219" s="115">
        <v>126</v>
      </c>
      <c r="P219" s="115">
        <v>146.41199999999998</v>
      </c>
      <c r="Q219" s="209" t="s">
        <v>321</v>
      </c>
      <c r="R219" s="210" t="s">
        <v>322</v>
      </c>
    </row>
    <row r="220" spans="1:18" ht="31.5">
      <c r="A220" s="34">
        <v>74</v>
      </c>
      <c r="B220" s="114" t="s">
        <v>257</v>
      </c>
      <c r="C220" s="115">
        <v>420</v>
      </c>
      <c r="D220" s="116">
        <v>43533</v>
      </c>
      <c r="E220" s="116" t="s">
        <v>252</v>
      </c>
      <c r="F220" s="116" t="s">
        <v>327</v>
      </c>
      <c r="G220" s="80">
        <f t="shared" si="23"/>
        <v>82.74857672448034</v>
      </c>
      <c r="H220" s="117">
        <v>105</v>
      </c>
      <c r="I220" s="40" t="s">
        <v>143</v>
      </c>
      <c r="K220" s="179">
        <v>420</v>
      </c>
      <c r="L220" s="179">
        <v>1.3</v>
      </c>
      <c r="M220" s="179">
        <v>1.5</v>
      </c>
      <c r="N220" s="179">
        <v>0.2</v>
      </c>
      <c r="O220" s="115">
        <v>109.2</v>
      </c>
      <c r="P220" s="115">
        <v>126.8904</v>
      </c>
      <c r="Q220" s="209" t="s">
        <v>321</v>
      </c>
      <c r="R220" s="210" t="s">
        <v>322</v>
      </c>
    </row>
    <row r="221" spans="1:18" ht="47.25">
      <c r="A221" s="34">
        <v>75</v>
      </c>
      <c r="B221" s="114" t="s">
        <v>258</v>
      </c>
      <c r="C221" s="115">
        <v>500</v>
      </c>
      <c r="D221" s="116">
        <v>43533</v>
      </c>
      <c r="E221" s="116" t="s">
        <v>252</v>
      </c>
      <c r="F221" s="116" t="s">
        <v>327</v>
      </c>
      <c r="G221" s="80">
        <f t="shared" si="23"/>
        <v>66.93440428380187</v>
      </c>
      <c r="H221" s="117">
        <v>70</v>
      </c>
      <c r="I221" s="40" t="s">
        <v>143</v>
      </c>
      <c r="K221" s="179">
        <v>500</v>
      </c>
      <c r="L221" s="179">
        <v>0.9</v>
      </c>
      <c r="M221" s="179">
        <v>1.2</v>
      </c>
      <c r="N221" s="179">
        <v>0.2</v>
      </c>
      <c r="O221" s="115">
        <v>90</v>
      </c>
      <c r="P221" s="115">
        <v>104.58</v>
      </c>
      <c r="Q221" s="209" t="s">
        <v>321</v>
      </c>
      <c r="R221" s="210" t="s">
        <v>322</v>
      </c>
    </row>
    <row r="222" spans="1:18" ht="31.5">
      <c r="A222" s="34">
        <v>76</v>
      </c>
      <c r="B222" s="114" t="s">
        <v>259</v>
      </c>
      <c r="C222" s="115">
        <v>150</v>
      </c>
      <c r="D222" s="119" t="s">
        <v>174</v>
      </c>
      <c r="E222" s="116" t="s">
        <v>160</v>
      </c>
      <c r="F222" s="116" t="s">
        <v>328</v>
      </c>
      <c r="G222" s="80">
        <f t="shared" si="23"/>
        <v>100.40160642570282</v>
      </c>
      <c r="H222" s="117">
        <v>35</v>
      </c>
      <c r="I222" s="40" t="s">
        <v>143</v>
      </c>
      <c r="K222" s="179">
        <v>150</v>
      </c>
      <c r="L222" s="179">
        <v>1</v>
      </c>
      <c r="M222" s="179">
        <v>1.2</v>
      </c>
      <c r="N222" s="179">
        <v>0.2</v>
      </c>
      <c r="O222" s="115">
        <v>30</v>
      </c>
      <c r="P222" s="115">
        <v>34.86</v>
      </c>
      <c r="Q222" s="209"/>
      <c r="R222" s="210" t="s">
        <v>323</v>
      </c>
    </row>
    <row r="223" spans="1:18" ht="31.5">
      <c r="A223" s="34">
        <v>77</v>
      </c>
      <c r="B223" s="114" t="s">
        <v>260</v>
      </c>
      <c r="C223" s="115">
        <v>430</v>
      </c>
      <c r="D223" s="119" t="s">
        <v>174</v>
      </c>
      <c r="E223" s="116" t="s">
        <v>255</v>
      </c>
      <c r="F223" s="116" t="s">
        <v>327</v>
      </c>
      <c r="G223" s="80">
        <f t="shared" si="23"/>
        <v>59.040147300164115</v>
      </c>
      <c r="H223" s="117">
        <v>59</v>
      </c>
      <c r="I223" s="40" t="s">
        <v>143</v>
      </c>
      <c r="K223" s="179">
        <v>430</v>
      </c>
      <c r="L223" s="179">
        <v>1</v>
      </c>
      <c r="M223" s="179">
        <v>1.5</v>
      </c>
      <c r="N223" s="179">
        <v>0.2</v>
      </c>
      <c r="O223" s="115">
        <v>86</v>
      </c>
      <c r="P223" s="115">
        <v>99.93199999999999</v>
      </c>
      <c r="Q223" s="209" t="s">
        <v>321</v>
      </c>
      <c r="R223" s="210" t="s">
        <v>323</v>
      </c>
    </row>
    <row r="224" spans="1:18" ht="31.5">
      <c r="A224" s="34">
        <v>78</v>
      </c>
      <c r="B224" s="114" t="s">
        <v>261</v>
      </c>
      <c r="C224" s="115">
        <v>1500</v>
      </c>
      <c r="D224" s="116">
        <v>43533</v>
      </c>
      <c r="E224" s="116" t="s">
        <v>252</v>
      </c>
      <c r="F224" s="116" t="s">
        <v>327</v>
      </c>
      <c r="G224" s="80">
        <f t="shared" si="23"/>
        <v>92.43322496334547</v>
      </c>
      <c r="H224" s="117">
        <v>290</v>
      </c>
      <c r="I224" s="40" t="s">
        <v>143</v>
      </c>
      <c r="K224" s="179">
        <v>1500</v>
      </c>
      <c r="L224" s="179">
        <v>0.9</v>
      </c>
      <c r="M224" s="179">
        <v>1.2</v>
      </c>
      <c r="N224" s="179">
        <v>0.2</v>
      </c>
      <c r="O224" s="115">
        <v>270</v>
      </c>
      <c r="P224" s="115">
        <v>313.73999999999995</v>
      </c>
      <c r="Q224" s="209" t="s">
        <v>321</v>
      </c>
      <c r="R224" s="210" t="s">
        <v>322</v>
      </c>
    </row>
    <row r="225" spans="1:18" ht="47.25">
      <c r="A225" s="34">
        <v>79</v>
      </c>
      <c r="B225" s="114" t="s">
        <v>262</v>
      </c>
      <c r="C225" s="115">
        <v>500</v>
      </c>
      <c r="D225" s="116">
        <v>43533</v>
      </c>
      <c r="E225" s="116" t="s">
        <v>252</v>
      </c>
      <c r="F225" s="116" t="s">
        <v>327</v>
      </c>
      <c r="G225" s="80">
        <f t="shared" si="23"/>
        <v>63.74705169885894</v>
      </c>
      <c r="H225" s="117">
        <v>50</v>
      </c>
      <c r="I225" s="40" t="s">
        <v>143</v>
      </c>
      <c r="K225" s="179">
        <v>500</v>
      </c>
      <c r="L225" s="179">
        <v>0.9</v>
      </c>
      <c r="M225" s="179">
        <v>1.2</v>
      </c>
      <c r="N225" s="179">
        <v>0.15</v>
      </c>
      <c r="O225" s="115">
        <v>67.5</v>
      </c>
      <c r="P225" s="115">
        <v>78.43499999999999</v>
      </c>
      <c r="Q225" s="209" t="s">
        <v>321</v>
      </c>
      <c r="R225" s="210" t="s">
        <v>322</v>
      </c>
    </row>
    <row r="226" spans="1:18" ht="31.5">
      <c r="A226" s="34">
        <v>80</v>
      </c>
      <c r="B226" s="114" t="s">
        <v>263</v>
      </c>
      <c r="C226" s="115">
        <v>100</v>
      </c>
      <c r="D226" s="119" t="s">
        <v>174</v>
      </c>
      <c r="E226" s="116" t="s">
        <v>255</v>
      </c>
      <c r="F226" s="116" t="s">
        <v>327</v>
      </c>
      <c r="G226" s="80">
        <f t="shared" si="23"/>
        <v>53.12254308238244</v>
      </c>
      <c r="H226" s="117">
        <v>25</v>
      </c>
      <c r="I226" s="40" t="s">
        <v>143</v>
      </c>
      <c r="K226" s="179">
        <v>300</v>
      </c>
      <c r="L226" s="179">
        <v>0.9</v>
      </c>
      <c r="M226" s="179">
        <v>1.2</v>
      </c>
      <c r="N226" s="179">
        <v>0.15</v>
      </c>
      <c r="O226" s="115">
        <v>40.5</v>
      </c>
      <c r="P226" s="115">
        <v>47.061</v>
      </c>
      <c r="Q226" s="209" t="s">
        <v>321</v>
      </c>
      <c r="R226" s="210" t="s">
        <v>323</v>
      </c>
    </row>
    <row r="227" spans="1:18" ht="31.5">
      <c r="A227" s="255">
        <v>81</v>
      </c>
      <c r="B227" s="114" t="s">
        <v>264</v>
      </c>
      <c r="C227" s="115">
        <v>305</v>
      </c>
      <c r="D227" s="119" t="s">
        <v>174</v>
      </c>
      <c r="E227" s="116" t="s">
        <v>255</v>
      </c>
      <c r="F227" s="116" t="s">
        <v>327</v>
      </c>
      <c r="G227" s="80">
        <f t="shared" si="23"/>
        <v>98.75567845151096</v>
      </c>
      <c r="H227" s="117">
        <v>63</v>
      </c>
      <c r="I227" s="40" t="s">
        <v>143</v>
      </c>
      <c r="K227" s="179">
        <v>305</v>
      </c>
      <c r="L227" s="179">
        <v>0.9</v>
      </c>
      <c r="M227" s="179">
        <v>1.2</v>
      </c>
      <c r="N227" s="179">
        <v>0.2</v>
      </c>
      <c r="O227" s="115">
        <v>54.900000000000006</v>
      </c>
      <c r="P227" s="115">
        <v>63.793800000000005</v>
      </c>
      <c r="Q227" s="209" t="s">
        <v>321</v>
      </c>
      <c r="R227" s="210" t="s">
        <v>323</v>
      </c>
    </row>
    <row r="228" spans="1:18" ht="30">
      <c r="A228" s="255"/>
      <c r="B228" s="114" t="s">
        <v>265</v>
      </c>
      <c r="C228" s="115">
        <v>330</v>
      </c>
      <c r="D228" s="119" t="s">
        <v>174</v>
      </c>
      <c r="E228" s="116" t="s">
        <v>255</v>
      </c>
      <c r="F228" s="116" t="s">
        <v>327</v>
      </c>
      <c r="G228" s="80">
        <f t="shared" si="23"/>
        <v>95.6205775482884</v>
      </c>
      <c r="H228" s="117">
        <v>60</v>
      </c>
      <c r="I228" s="40" t="s">
        <v>143</v>
      </c>
      <c r="K228" s="179">
        <v>300</v>
      </c>
      <c r="L228" s="179">
        <v>0.9</v>
      </c>
      <c r="M228" s="179">
        <v>1.2</v>
      </c>
      <c r="N228" s="179">
        <v>0.2</v>
      </c>
      <c r="O228" s="115">
        <v>54</v>
      </c>
      <c r="P228" s="115">
        <v>62.748</v>
      </c>
      <c r="Q228" s="209" t="s">
        <v>321</v>
      </c>
      <c r="R228" s="210" t="s">
        <v>323</v>
      </c>
    </row>
    <row r="229" spans="1:18" ht="47.25">
      <c r="A229" s="34">
        <v>82</v>
      </c>
      <c r="B229" s="114" t="s">
        <v>266</v>
      </c>
      <c r="C229" s="115">
        <v>425</v>
      </c>
      <c r="D229" s="116">
        <v>43533</v>
      </c>
      <c r="E229" s="116" t="s">
        <v>252</v>
      </c>
      <c r="F229" s="116" t="s">
        <v>327</v>
      </c>
      <c r="G229" s="80">
        <f t="shared" si="23"/>
        <v>65.19584832837846</v>
      </c>
      <c r="H229" s="117">
        <v>50</v>
      </c>
      <c r="I229" s="40" t="s">
        <v>143</v>
      </c>
      <c r="K229" s="179">
        <v>330</v>
      </c>
      <c r="L229" s="179">
        <v>1</v>
      </c>
      <c r="M229" s="179">
        <v>1.2</v>
      </c>
      <c r="N229" s="179">
        <v>0.2</v>
      </c>
      <c r="O229" s="115">
        <v>66</v>
      </c>
      <c r="P229" s="115">
        <v>76.692</v>
      </c>
      <c r="Q229" s="209" t="s">
        <v>321</v>
      </c>
      <c r="R229" s="210" t="s">
        <v>323</v>
      </c>
    </row>
    <row r="230" spans="1:18" ht="31.5">
      <c r="A230" s="34">
        <v>83</v>
      </c>
      <c r="B230" s="114" t="s">
        <v>267</v>
      </c>
      <c r="C230" s="115">
        <v>400</v>
      </c>
      <c r="D230" s="119" t="s">
        <v>174</v>
      </c>
      <c r="E230" s="116" t="s">
        <v>255</v>
      </c>
      <c r="F230" s="116" t="s">
        <v>327</v>
      </c>
      <c r="G230" s="80">
        <f t="shared" si="23"/>
        <v>85.04606661941885</v>
      </c>
      <c r="H230" s="117">
        <v>63</v>
      </c>
      <c r="I230" s="40" t="s">
        <v>143</v>
      </c>
      <c r="K230" s="179">
        <v>425</v>
      </c>
      <c r="L230" s="179">
        <v>1</v>
      </c>
      <c r="M230" s="179">
        <v>1.25</v>
      </c>
      <c r="N230" s="179">
        <v>0.15</v>
      </c>
      <c r="O230" s="115">
        <v>63.75</v>
      </c>
      <c r="P230" s="115">
        <v>74.0775</v>
      </c>
      <c r="Q230" s="209" t="s">
        <v>321</v>
      </c>
      <c r="R230" s="210" t="s">
        <v>322</v>
      </c>
    </row>
    <row r="231" spans="1:18" ht="31.5">
      <c r="A231" s="34">
        <v>84</v>
      </c>
      <c r="B231" s="114" t="s">
        <v>268</v>
      </c>
      <c r="C231" s="115">
        <v>350</v>
      </c>
      <c r="D231" s="116">
        <v>43533</v>
      </c>
      <c r="E231" s="116" t="s">
        <v>252</v>
      </c>
      <c r="F231" s="116" t="s">
        <v>327</v>
      </c>
      <c r="G231" s="80">
        <f t="shared" si="23"/>
        <v>80.67986230636834</v>
      </c>
      <c r="H231" s="117">
        <v>90</v>
      </c>
      <c r="I231" s="40" t="s">
        <v>143</v>
      </c>
      <c r="K231" s="179">
        <v>400</v>
      </c>
      <c r="L231" s="179">
        <v>1.2</v>
      </c>
      <c r="M231" s="179">
        <v>1.3</v>
      </c>
      <c r="N231" s="179">
        <v>0.2</v>
      </c>
      <c r="O231" s="115">
        <v>96</v>
      </c>
      <c r="P231" s="115">
        <v>111.55199999999999</v>
      </c>
      <c r="Q231" s="209" t="s">
        <v>321</v>
      </c>
      <c r="R231" s="210" t="s">
        <v>323</v>
      </c>
    </row>
    <row r="232" spans="1:18" ht="30">
      <c r="A232" s="34">
        <v>85</v>
      </c>
      <c r="B232" s="114" t="s">
        <v>269</v>
      </c>
      <c r="C232" s="115">
        <v>800</v>
      </c>
      <c r="D232" s="116">
        <v>43533</v>
      </c>
      <c r="E232" s="116" t="s">
        <v>252</v>
      </c>
      <c r="F232" s="116" t="s">
        <v>327</v>
      </c>
      <c r="G232" s="80">
        <f t="shared" si="23"/>
        <v>68.72729011283229</v>
      </c>
      <c r="H232" s="117">
        <v>115</v>
      </c>
      <c r="I232" s="40" t="s">
        <v>143</v>
      </c>
      <c r="K232" s="179">
        <v>800</v>
      </c>
      <c r="L232" s="179">
        <v>0.9</v>
      </c>
      <c r="M232" s="179">
        <v>1.3</v>
      </c>
      <c r="N232" s="179">
        <v>0.2</v>
      </c>
      <c r="O232" s="115">
        <v>144</v>
      </c>
      <c r="P232" s="115">
        <v>167.32799999999997</v>
      </c>
      <c r="Q232" s="209" t="s">
        <v>321</v>
      </c>
      <c r="R232" s="210" t="s">
        <v>322</v>
      </c>
    </row>
    <row r="233" spans="1:18" ht="31.5">
      <c r="A233" s="34">
        <v>86</v>
      </c>
      <c r="B233" s="114" t="s">
        <v>270</v>
      </c>
      <c r="C233" s="115">
        <v>395</v>
      </c>
      <c r="D233" s="119" t="s">
        <v>174</v>
      </c>
      <c r="E233" s="116" t="s">
        <v>255</v>
      </c>
      <c r="F233" s="116" t="s">
        <v>327</v>
      </c>
      <c r="G233" s="80">
        <f t="shared" si="23"/>
        <v>84.72709403012895</v>
      </c>
      <c r="H233" s="117">
        <v>70</v>
      </c>
      <c r="I233" s="40" t="s">
        <v>143</v>
      </c>
      <c r="K233" s="179">
        <v>395</v>
      </c>
      <c r="L233" s="179">
        <v>0.9</v>
      </c>
      <c r="M233" s="179">
        <v>1.3</v>
      </c>
      <c r="N233" s="179">
        <v>0.2</v>
      </c>
      <c r="O233" s="115">
        <v>71.10000000000001</v>
      </c>
      <c r="P233" s="115">
        <v>82.6182</v>
      </c>
      <c r="Q233" s="209" t="s">
        <v>321</v>
      </c>
      <c r="R233" s="210" t="s">
        <v>322</v>
      </c>
    </row>
    <row r="234" spans="1:18" ht="31.5">
      <c r="A234" s="34">
        <v>87</v>
      </c>
      <c r="B234" s="114" t="s">
        <v>271</v>
      </c>
      <c r="C234" s="115">
        <v>350</v>
      </c>
      <c r="D234" s="119" t="s">
        <v>174</v>
      </c>
      <c r="E234" s="116" t="s">
        <v>255</v>
      </c>
      <c r="F234" s="116" t="s">
        <v>327</v>
      </c>
      <c r="G234" s="80">
        <f t="shared" si="23"/>
        <v>68.30041253449171</v>
      </c>
      <c r="H234" s="117">
        <v>50</v>
      </c>
      <c r="I234" s="40" t="s">
        <v>143</v>
      </c>
      <c r="K234" s="179">
        <v>350</v>
      </c>
      <c r="L234" s="179">
        <v>0.9</v>
      </c>
      <c r="M234" s="179">
        <v>1.2</v>
      </c>
      <c r="N234" s="179">
        <v>0.2</v>
      </c>
      <c r="O234" s="115">
        <v>63</v>
      </c>
      <c r="P234" s="115">
        <v>73.20599999999999</v>
      </c>
      <c r="Q234" s="209" t="s">
        <v>321</v>
      </c>
      <c r="R234" s="210" t="s">
        <v>323</v>
      </c>
    </row>
    <row r="235" spans="1:18" ht="31.5">
      <c r="A235" s="34">
        <v>88</v>
      </c>
      <c r="B235" s="114" t="s">
        <v>272</v>
      </c>
      <c r="C235" s="120">
        <v>510</v>
      </c>
      <c r="D235" s="116">
        <v>43533</v>
      </c>
      <c r="E235" s="116" t="s">
        <v>252</v>
      </c>
      <c r="F235" s="116" t="s">
        <v>327</v>
      </c>
      <c r="G235" s="80">
        <f t="shared" si="23"/>
        <v>63.2783233775438</v>
      </c>
      <c r="H235" s="117">
        <v>75</v>
      </c>
      <c r="I235" s="40" t="s">
        <v>143</v>
      </c>
      <c r="K235" s="180">
        <v>510</v>
      </c>
      <c r="L235" s="180">
        <v>1</v>
      </c>
      <c r="M235" s="179">
        <v>1.2</v>
      </c>
      <c r="N235" s="180">
        <v>0.2</v>
      </c>
      <c r="O235" s="115">
        <v>102</v>
      </c>
      <c r="P235" s="115">
        <v>118.52399999999999</v>
      </c>
      <c r="Q235" s="209" t="s">
        <v>321</v>
      </c>
      <c r="R235" s="210" t="s">
        <v>323</v>
      </c>
    </row>
    <row r="236" spans="1:18" ht="30">
      <c r="A236" s="34">
        <v>89</v>
      </c>
      <c r="B236" s="114" t="s">
        <v>273</v>
      </c>
      <c r="C236" s="120">
        <v>330</v>
      </c>
      <c r="D236" s="116">
        <v>43533</v>
      </c>
      <c r="E236" s="116" t="s">
        <v>252</v>
      </c>
      <c r="F236" s="116" t="s">
        <v>327</v>
      </c>
      <c r="G236" s="80">
        <f t="shared" si="23"/>
        <v>65.19584832837845</v>
      </c>
      <c r="H236" s="117">
        <v>30</v>
      </c>
      <c r="I236" s="40" t="s">
        <v>143</v>
      </c>
      <c r="K236" s="180">
        <v>330</v>
      </c>
      <c r="L236" s="180">
        <v>0.6</v>
      </c>
      <c r="M236" s="179">
        <v>1.2</v>
      </c>
      <c r="N236" s="180">
        <v>0.2</v>
      </c>
      <c r="O236" s="115">
        <v>39.6</v>
      </c>
      <c r="P236" s="115">
        <v>46.0152</v>
      </c>
      <c r="Q236" s="209" t="s">
        <v>321</v>
      </c>
      <c r="R236" s="210" t="s">
        <v>322</v>
      </c>
    </row>
    <row r="237" spans="1:18" ht="31.5">
      <c r="A237" s="34">
        <v>90</v>
      </c>
      <c r="B237" s="114" t="s">
        <v>274</v>
      </c>
      <c r="C237" s="120">
        <v>500</v>
      </c>
      <c r="D237" s="119" t="s">
        <v>174</v>
      </c>
      <c r="E237" s="116" t="s">
        <v>255</v>
      </c>
      <c r="F237" s="116" t="s">
        <v>327</v>
      </c>
      <c r="G237" s="80">
        <f t="shared" si="23"/>
        <v>64.54388984509467</v>
      </c>
      <c r="H237" s="117">
        <v>45</v>
      </c>
      <c r="I237" s="40" t="s">
        <v>143</v>
      </c>
      <c r="K237" s="180">
        <v>500</v>
      </c>
      <c r="L237" s="180">
        <v>0.6</v>
      </c>
      <c r="M237" s="179">
        <v>1.2</v>
      </c>
      <c r="N237" s="180">
        <v>0.2</v>
      </c>
      <c r="O237" s="115">
        <v>60</v>
      </c>
      <c r="P237" s="115">
        <v>69.72</v>
      </c>
      <c r="Q237" s="209" t="s">
        <v>321</v>
      </c>
      <c r="R237" s="210" t="s">
        <v>322</v>
      </c>
    </row>
    <row r="238" spans="1:18" ht="31.5">
      <c r="A238" s="34">
        <v>91</v>
      </c>
      <c r="B238" s="114" t="s">
        <v>275</v>
      </c>
      <c r="C238" s="120">
        <v>500</v>
      </c>
      <c r="D238" s="119" t="s">
        <v>174</v>
      </c>
      <c r="E238" s="116" t="s">
        <v>255</v>
      </c>
      <c r="F238" s="116" t="s">
        <v>327</v>
      </c>
      <c r="G238" s="80">
        <f t="shared" si="23"/>
        <v>66.19886137958427</v>
      </c>
      <c r="H238" s="117">
        <v>50</v>
      </c>
      <c r="I238" s="40" t="s">
        <v>143</v>
      </c>
      <c r="K238" s="180">
        <v>500</v>
      </c>
      <c r="L238" s="180">
        <v>0.65</v>
      </c>
      <c r="M238" s="179">
        <v>1.2</v>
      </c>
      <c r="N238" s="180">
        <v>0.2</v>
      </c>
      <c r="O238" s="115">
        <v>65</v>
      </c>
      <c r="P238" s="115">
        <v>75.53</v>
      </c>
      <c r="Q238" s="209" t="s">
        <v>321</v>
      </c>
      <c r="R238" s="210" t="s">
        <v>323</v>
      </c>
    </row>
    <row r="239" spans="1:18" ht="31.5">
      <c r="A239" s="34">
        <v>92</v>
      </c>
      <c r="B239" s="114" t="s">
        <v>276</v>
      </c>
      <c r="C239" s="120">
        <v>260</v>
      </c>
      <c r="D239" s="119" t="s">
        <v>174</v>
      </c>
      <c r="E239" s="116" t="s">
        <v>255</v>
      </c>
      <c r="F239" s="116" t="s">
        <v>327</v>
      </c>
      <c r="G239" s="80">
        <f t="shared" si="23"/>
        <v>82.74857672448033</v>
      </c>
      <c r="H239" s="117">
        <v>30</v>
      </c>
      <c r="I239" s="40" t="s">
        <v>143</v>
      </c>
      <c r="K239" s="180">
        <v>260</v>
      </c>
      <c r="L239" s="180">
        <v>0.6</v>
      </c>
      <c r="M239" s="179">
        <v>1.2</v>
      </c>
      <c r="N239" s="180">
        <v>0.2</v>
      </c>
      <c r="O239" s="115">
        <v>31.200000000000003</v>
      </c>
      <c r="P239" s="115">
        <v>36.254400000000004</v>
      </c>
      <c r="Q239" s="209" t="s">
        <v>321</v>
      </c>
      <c r="R239" s="210" t="s">
        <v>323</v>
      </c>
    </row>
    <row r="240" spans="1:18" ht="30">
      <c r="A240" s="34">
        <v>93</v>
      </c>
      <c r="B240" s="114" t="s">
        <v>277</v>
      </c>
      <c r="C240" s="121">
        <v>450</v>
      </c>
      <c r="D240" s="119" t="s">
        <v>174</v>
      </c>
      <c r="E240" s="116" t="s">
        <v>255</v>
      </c>
      <c r="F240" s="116" t="s">
        <v>328</v>
      </c>
      <c r="G240" s="80">
        <f t="shared" si="23"/>
        <v>99.9553770638108</v>
      </c>
      <c r="H240" s="211">
        <v>70.56</v>
      </c>
      <c r="I240" s="40" t="s">
        <v>143</v>
      </c>
      <c r="K240" s="181">
        <v>450</v>
      </c>
      <c r="L240" s="179">
        <v>0.9</v>
      </c>
      <c r="M240" s="179">
        <v>1.3</v>
      </c>
      <c r="N240" s="179">
        <v>0.15</v>
      </c>
      <c r="O240" s="115">
        <v>60.75</v>
      </c>
      <c r="P240" s="115">
        <v>70.5915</v>
      </c>
      <c r="Q240" s="209" t="s">
        <v>324</v>
      </c>
      <c r="R240" s="210" t="s">
        <v>323</v>
      </c>
    </row>
    <row r="241" spans="1:18" ht="30">
      <c r="A241" s="34">
        <v>94</v>
      </c>
      <c r="B241" s="114" t="s">
        <v>278</v>
      </c>
      <c r="C241" s="121">
        <v>200</v>
      </c>
      <c r="D241" s="119" t="s">
        <v>174</v>
      </c>
      <c r="E241" s="116" t="s">
        <v>255</v>
      </c>
      <c r="F241" s="116" t="s">
        <v>327</v>
      </c>
      <c r="G241" s="80">
        <f t="shared" si="23"/>
        <v>86.05851979345955</v>
      </c>
      <c r="H241" s="117">
        <v>30</v>
      </c>
      <c r="I241" s="40" t="s">
        <v>143</v>
      </c>
      <c r="K241" s="181">
        <v>200</v>
      </c>
      <c r="L241" s="179">
        <v>0.75</v>
      </c>
      <c r="M241" s="179">
        <v>1.2</v>
      </c>
      <c r="N241" s="179">
        <v>0.2</v>
      </c>
      <c r="O241" s="115">
        <v>30</v>
      </c>
      <c r="P241" s="115">
        <v>34.86</v>
      </c>
      <c r="Q241" s="209" t="s">
        <v>321</v>
      </c>
      <c r="R241" s="210" t="s">
        <v>323</v>
      </c>
    </row>
    <row r="242" spans="1:18" ht="30">
      <c r="A242" s="34">
        <v>95</v>
      </c>
      <c r="B242" s="114" t="s">
        <v>279</v>
      </c>
      <c r="C242" s="121">
        <v>350</v>
      </c>
      <c r="D242" s="119" t="s">
        <v>174</v>
      </c>
      <c r="E242" s="116" t="s">
        <v>255</v>
      </c>
      <c r="F242" s="116" t="s">
        <v>327</v>
      </c>
      <c r="G242" s="80">
        <f t="shared" si="23"/>
        <v>94.25456929759856</v>
      </c>
      <c r="H242" s="117">
        <v>23</v>
      </c>
      <c r="I242" s="40" t="s">
        <v>143</v>
      </c>
      <c r="K242" s="181">
        <v>200</v>
      </c>
      <c r="L242" s="179">
        <v>0.7</v>
      </c>
      <c r="M242" s="179">
        <v>1.2</v>
      </c>
      <c r="N242" s="179">
        <v>0.15</v>
      </c>
      <c r="O242" s="115">
        <v>21</v>
      </c>
      <c r="P242" s="115">
        <v>24.401999999999997</v>
      </c>
      <c r="Q242" s="209" t="s">
        <v>321</v>
      </c>
      <c r="R242" s="210" t="s">
        <v>323</v>
      </c>
    </row>
    <row r="243" spans="1:18" ht="30">
      <c r="A243" s="34">
        <v>96</v>
      </c>
      <c r="B243" s="114" t="s">
        <v>280</v>
      </c>
      <c r="C243" s="121">
        <v>300</v>
      </c>
      <c r="D243" s="119" t="s">
        <v>174</v>
      </c>
      <c r="E243" s="116" t="s">
        <v>255</v>
      </c>
      <c r="F243" s="116" t="s">
        <v>327</v>
      </c>
      <c r="G243" s="80">
        <f t="shared" si="23"/>
        <v>87.81481611577506</v>
      </c>
      <c r="H243" s="117">
        <v>50</v>
      </c>
      <c r="I243" s="40" t="s">
        <v>143</v>
      </c>
      <c r="K243" s="181">
        <v>350</v>
      </c>
      <c r="L243" s="179">
        <v>0.7</v>
      </c>
      <c r="M243" s="179">
        <v>1.3</v>
      </c>
      <c r="N243" s="179">
        <v>0.2</v>
      </c>
      <c r="O243" s="115">
        <v>49</v>
      </c>
      <c r="P243" s="115">
        <v>56.937999999999995</v>
      </c>
      <c r="Q243" s="209" t="s">
        <v>321</v>
      </c>
      <c r="R243" s="210" t="s">
        <v>323</v>
      </c>
    </row>
    <row r="244" spans="1:18" ht="30">
      <c r="A244" s="34">
        <v>97</v>
      </c>
      <c r="B244" s="114" t="s">
        <v>281</v>
      </c>
      <c r="C244" s="121">
        <v>360</v>
      </c>
      <c r="D244" s="119" t="s">
        <v>174</v>
      </c>
      <c r="E244" s="116" t="s">
        <v>255</v>
      </c>
      <c r="F244" s="119" t="s">
        <v>174</v>
      </c>
      <c r="G244" s="80">
        <f t="shared" si="23"/>
        <v>100.35038111630192</v>
      </c>
      <c r="H244" s="211">
        <v>32.65</v>
      </c>
      <c r="I244" s="40" t="s">
        <v>143</v>
      </c>
      <c r="K244" s="181">
        <v>200</v>
      </c>
      <c r="L244" s="179">
        <v>0.7</v>
      </c>
      <c r="M244" s="179">
        <v>1.25</v>
      </c>
      <c r="N244" s="179">
        <v>0.2</v>
      </c>
      <c r="O244" s="115">
        <v>28</v>
      </c>
      <c r="P244" s="115">
        <v>32.536</v>
      </c>
      <c r="Q244" s="209" t="s">
        <v>324</v>
      </c>
      <c r="R244" s="210" t="s">
        <v>325</v>
      </c>
    </row>
    <row r="245" spans="1:18" ht="30">
      <c r="A245" s="34">
        <v>98</v>
      </c>
      <c r="B245" s="114" t="s">
        <v>282</v>
      </c>
      <c r="C245" s="121">
        <v>1200</v>
      </c>
      <c r="D245" s="116">
        <v>43533</v>
      </c>
      <c r="E245" s="116" t="s">
        <v>252</v>
      </c>
      <c r="F245" s="116" t="s">
        <v>327</v>
      </c>
      <c r="G245" s="80">
        <f t="shared" si="23"/>
        <v>99.44540065021992</v>
      </c>
      <c r="H245" s="117">
        <v>52</v>
      </c>
      <c r="I245" s="40" t="s">
        <v>143</v>
      </c>
      <c r="K245" s="181">
        <v>300</v>
      </c>
      <c r="L245" s="179">
        <v>1</v>
      </c>
      <c r="M245" s="179">
        <v>1.2</v>
      </c>
      <c r="N245" s="179">
        <v>0.15</v>
      </c>
      <c r="O245" s="115">
        <v>45</v>
      </c>
      <c r="P245" s="115">
        <v>52.29</v>
      </c>
      <c r="Q245" s="209" t="s">
        <v>324</v>
      </c>
      <c r="R245" s="210" t="s">
        <v>323</v>
      </c>
    </row>
    <row r="246" spans="1:18" ht="30">
      <c r="A246" s="34">
        <v>99</v>
      </c>
      <c r="B246" s="114" t="s">
        <v>283</v>
      </c>
      <c r="C246" s="121">
        <v>200</v>
      </c>
      <c r="D246" s="116">
        <v>43533</v>
      </c>
      <c r="E246" s="116" t="s">
        <v>252</v>
      </c>
      <c r="F246" s="119" t="s">
        <v>174</v>
      </c>
      <c r="G246" s="80">
        <f t="shared" si="23"/>
        <v>35.85771658060815</v>
      </c>
      <c r="H246" s="117">
        <v>30</v>
      </c>
      <c r="I246" s="40" t="s">
        <v>143</v>
      </c>
      <c r="K246" s="181">
        <v>360</v>
      </c>
      <c r="L246" s="179">
        <v>1</v>
      </c>
      <c r="M246" s="179">
        <v>1.35</v>
      </c>
      <c r="N246" s="179">
        <v>0.2</v>
      </c>
      <c r="O246" s="115">
        <v>72</v>
      </c>
      <c r="P246" s="115">
        <v>83.66399999999999</v>
      </c>
      <c r="Q246" s="209" t="s">
        <v>321</v>
      </c>
      <c r="R246" s="210" t="s">
        <v>322</v>
      </c>
    </row>
    <row r="247" spans="1:18" ht="30">
      <c r="A247" s="34">
        <v>100</v>
      </c>
      <c r="B247" s="114" t="s">
        <v>284</v>
      </c>
      <c r="C247" s="121">
        <v>200</v>
      </c>
      <c r="D247" s="119" t="s">
        <v>174</v>
      </c>
      <c r="E247" s="116" t="s">
        <v>255</v>
      </c>
      <c r="F247" s="116" t="s">
        <v>328</v>
      </c>
      <c r="G247" s="80">
        <f t="shared" si="23"/>
        <v>99.9235035379614</v>
      </c>
      <c r="H247" s="117">
        <v>627</v>
      </c>
      <c r="I247" s="40" t="s">
        <v>143</v>
      </c>
      <c r="K247" s="181">
        <v>1200</v>
      </c>
      <c r="L247" s="179">
        <v>3</v>
      </c>
      <c r="M247" s="179">
        <v>3</v>
      </c>
      <c r="N247" s="179">
        <v>0.15</v>
      </c>
      <c r="O247" s="115">
        <v>540</v>
      </c>
      <c r="P247" s="115">
        <v>627.4799999999999</v>
      </c>
      <c r="Q247" s="209" t="s">
        <v>324</v>
      </c>
      <c r="R247" s="210" t="s">
        <v>322</v>
      </c>
    </row>
    <row r="248" spans="1:18" ht="30">
      <c r="A248" s="34">
        <v>101</v>
      </c>
      <c r="B248" s="114" t="s">
        <v>285</v>
      </c>
      <c r="C248" s="121">
        <v>400</v>
      </c>
      <c r="D248" s="119" t="s">
        <v>174</v>
      </c>
      <c r="E248" s="116" t="s">
        <v>255</v>
      </c>
      <c r="F248" s="116" t="s">
        <v>327</v>
      </c>
      <c r="G248" s="80">
        <f t="shared" si="23"/>
        <v>76.83796410130317</v>
      </c>
      <c r="H248" s="117">
        <v>50</v>
      </c>
      <c r="I248" s="40" t="s">
        <v>143</v>
      </c>
      <c r="K248" s="181">
        <v>400</v>
      </c>
      <c r="L248" s="179">
        <v>0.7</v>
      </c>
      <c r="M248" s="179">
        <v>1.2</v>
      </c>
      <c r="N248" s="179">
        <v>0.2</v>
      </c>
      <c r="O248" s="115">
        <v>56</v>
      </c>
      <c r="P248" s="115">
        <v>65.072</v>
      </c>
      <c r="Q248" s="209" t="s">
        <v>321</v>
      </c>
      <c r="R248" s="210" t="s">
        <v>323</v>
      </c>
    </row>
    <row r="249" spans="1:18" ht="30">
      <c r="A249" s="34">
        <v>102</v>
      </c>
      <c r="B249" s="114" t="s">
        <v>286</v>
      </c>
      <c r="C249" s="121">
        <v>1900</v>
      </c>
      <c r="D249" s="116">
        <v>43533</v>
      </c>
      <c r="E249" s="116" t="s">
        <v>252</v>
      </c>
      <c r="F249" s="116" t="s">
        <v>327</v>
      </c>
      <c r="G249" s="80">
        <f t="shared" si="23"/>
        <v>85.25921465605902</v>
      </c>
      <c r="H249" s="117">
        <v>240</v>
      </c>
      <c r="I249" s="40" t="s">
        <v>143</v>
      </c>
      <c r="K249" s="181">
        <v>1900</v>
      </c>
      <c r="L249" s="179">
        <v>0.85</v>
      </c>
      <c r="M249" s="179">
        <v>1.2</v>
      </c>
      <c r="N249" s="179">
        <v>0.15</v>
      </c>
      <c r="O249" s="115">
        <v>242.25</v>
      </c>
      <c r="P249" s="115">
        <v>281.49449999999996</v>
      </c>
      <c r="Q249" s="209" t="s">
        <v>321</v>
      </c>
      <c r="R249" s="210" t="s">
        <v>323</v>
      </c>
    </row>
    <row r="250" spans="1:18" ht="30">
      <c r="A250" s="34">
        <v>103</v>
      </c>
      <c r="B250" s="114" t="s">
        <v>287</v>
      </c>
      <c r="C250" s="120">
        <v>795</v>
      </c>
      <c r="D250" s="116">
        <v>43533</v>
      </c>
      <c r="E250" s="116" t="s">
        <v>252</v>
      </c>
      <c r="F250" s="116" t="s">
        <v>327</v>
      </c>
      <c r="G250" s="80">
        <f t="shared" si="23"/>
        <v>81.18728282401845</v>
      </c>
      <c r="H250" s="117">
        <v>120</v>
      </c>
      <c r="I250" s="40" t="s">
        <v>143</v>
      </c>
      <c r="K250" s="180">
        <v>795</v>
      </c>
      <c r="L250" s="180">
        <v>0.8</v>
      </c>
      <c r="M250" s="179">
        <v>1.2</v>
      </c>
      <c r="N250" s="180">
        <v>0.2</v>
      </c>
      <c r="O250" s="115">
        <v>127.2</v>
      </c>
      <c r="P250" s="115">
        <v>147.8064</v>
      </c>
      <c r="Q250" s="209" t="s">
        <v>321</v>
      </c>
      <c r="R250" s="210" t="s">
        <v>322</v>
      </c>
    </row>
    <row r="251" spans="1:18" ht="30">
      <c r="A251" s="68">
        <v>104</v>
      </c>
      <c r="B251" s="114" t="s">
        <v>288</v>
      </c>
      <c r="C251" s="120">
        <v>1000</v>
      </c>
      <c r="D251" s="116">
        <v>43533</v>
      </c>
      <c r="E251" s="116" t="s">
        <v>252</v>
      </c>
      <c r="F251" s="116" t="s">
        <v>327</v>
      </c>
      <c r="G251" s="80">
        <f t="shared" si="23"/>
        <v>90.83954867087397</v>
      </c>
      <c r="H251" s="117">
        <v>95</v>
      </c>
      <c r="I251" s="40" t="s">
        <v>143</v>
      </c>
      <c r="K251" s="180">
        <v>600</v>
      </c>
      <c r="L251" s="180">
        <v>0.75</v>
      </c>
      <c r="M251" s="179">
        <v>1.2</v>
      </c>
      <c r="N251" s="180">
        <v>0.2</v>
      </c>
      <c r="O251" s="115">
        <v>90</v>
      </c>
      <c r="P251" s="115">
        <v>104.58</v>
      </c>
      <c r="Q251" s="209" t="s">
        <v>321</v>
      </c>
      <c r="R251" s="210" t="s">
        <v>322</v>
      </c>
    </row>
    <row r="252" spans="1:18" ht="31.5">
      <c r="A252" s="68">
        <v>105</v>
      </c>
      <c r="B252" s="114" t="s">
        <v>289</v>
      </c>
      <c r="C252" s="120">
        <v>555</v>
      </c>
      <c r="D252" s="116">
        <v>43533</v>
      </c>
      <c r="E252" s="116" t="s">
        <v>252</v>
      </c>
      <c r="F252" s="116" t="s">
        <v>327</v>
      </c>
      <c r="G252" s="80">
        <f t="shared" si="23"/>
        <v>91.31334432539252</v>
      </c>
      <c r="H252" s="117">
        <v>106</v>
      </c>
      <c r="I252" s="40" t="s">
        <v>143</v>
      </c>
      <c r="K252" s="180">
        <v>555</v>
      </c>
      <c r="L252" s="180">
        <v>0.9</v>
      </c>
      <c r="M252" s="179">
        <v>1.2</v>
      </c>
      <c r="N252" s="180">
        <v>0.2</v>
      </c>
      <c r="O252" s="115">
        <v>99.9</v>
      </c>
      <c r="P252" s="115">
        <v>116.0838</v>
      </c>
      <c r="Q252" s="209" t="s">
        <v>321</v>
      </c>
      <c r="R252" s="210" t="s">
        <v>322</v>
      </c>
    </row>
    <row r="253" spans="1:18" ht="30">
      <c r="A253" s="68">
        <v>106</v>
      </c>
      <c r="B253" s="114" t="s">
        <v>290</v>
      </c>
      <c r="C253" s="120">
        <v>340</v>
      </c>
      <c r="D253" s="116">
        <v>43533</v>
      </c>
      <c r="E253" s="116" t="s">
        <v>252</v>
      </c>
      <c r="F253" s="116" t="s">
        <v>327</v>
      </c>
      <c r="G253" s="80">
        <f t="shared" si="23"/>
        <v>73.82471060713443</v>
      </c>
      <c r="H253" s="117">
        <v>35</v>
      </c>
      <c r="I253" s="40" t="s">
        <v>143</v>
      </c>
      <c r="K253" s="180">
        <v>340</v>
      </c>
      <c r="L253" s="180">
        <v>0.8</v>
      </c>
      <c r="M253" s="179">
        <v>1.2</v>
      </c>
      <c r="N253" s="180">
        <v>0.15</v>
      </c>
      <c r="O253" s="115">
        <v>40.8</v>
      </c>
      <c r="P253" s="115">
        <v>47.40959999999999</v>
      </c>
      <c r="Q253" s="209" t="s">
        <v>321</v>
      </c>
      <c r="R253" s="210" t="s">
        <v>322</v>
      </c>
    </row>
    <row r="254" spans="1:18" ht="31.5">
      <c r="A254" s="6">
        <v>107</v>
      </c>
      <c r="B254" s="114" t="s">
        <v>291</v>
      </c>
      <c r="C254" s="120">
        <v>650</v>
      </c>
      <c r="D254" s="119" t="s">
        <v>174</v>
      </c>
      <c r="E254" s="116" t="s">
        <v>255</v>
      </c>
      <c r="F254" s="116" t="s">
        <v>327</v>
      </c>
      <c r="G254" s="80">
        <f t="shared" si="23"/>
        <v>88.26514850611237</v>
      </c>
      <c r="H254" s="117">
        <v>90</v>
      </c>
      <c r="I254" s="40" t="s">
        <v>143</v>
      </c>
      <c r="K254" s="180">
        <v>650</v>
      </c>
      <c r="L254" s="180">
        <v>0.9</v>
      </c>
      <c r="M254" s="179">
        <v>1.2</v>
      </c>
      <c r="N254" s="180">
        <v>0.15</v>
      </c>
      <c r="O254" s="115">
        <v>87.75</v>
      </c>
      <c r="P254" s="115">
        <v>101.96549999999999</v>
      </c>
      <c r="Q254" s="209" t="s">
        <v>321</v>
      </c>
      <c r="R254" s="210" t="s">
        <v>322</v>
      </c>
    </row>
    <row r="255" spans="1:18" ht="30">
      <c r="A255" s="6">
        <v>108</v>
      </c>
      <c r="B255" s="114" t="s">
        <v>292</v>
      </c>
      <c r="C255" s="120">
        <v>125</v>
      </c>
      <c r="D255" s="119" t="s">
        <v>174</v>
      </c>
      <c r="E255" s="116" t="s">
        <v>255</v>
      </c>
      <c r="F255" s="116" t="s">
        <v>327</v>
      </c>
      <c r="G255" s="80">
        <f t="shared" si="23"/>
        <v>74.45655638426723</v>
      </c>
      <c r="H255" s="211">
        <v>14.6</v>
      </c>
      <c r="I255" s="40" t="s">
        <v>143</v>
      </c>
      <c r="K255" s="180">
        <v>125</v>
      </c>
      <c r="L255" s="180">
        <v>0.9</v>
      </c>
      <c r="M255" s="179">
        <v>1.2</v>
      </c>
      <c r="N255" s="180">
        <v>0.15</v>
      </c>
      <c r="O255" s="115">
        <v>16.875</v>
      </c>
      <c r="P255" s="115">
        <v>19.608749999999997</v>
      </c>
      <c r="Q255" s="209" t="s">
        <v>321</v>
      </c>
      <c r="R255" s="210" t="s">
        <v>326</v>
      </c>
    </row>
    <row r="256" spans="1:18" ht="30">
      <c r="A256" s="122"/>
      <c r="B256" s="61" t="s">
        <v>5</v>
      </c>
      <c r="C256" s="125">
        <f>SUM(C217:C255)</f>
        <v>19550</v>
      </c>
      <c r="D256" s="122"/>
      <c r="E256" s="123"/>
      <c r="F256" s="123"/>
      <c r="G256" s="124"/>
      <c r="H256" s="125">
        <f>SUM(H217:H255)</f>
        <v>3345.81</v>
      </c>
      <c r="I256" s="123"/>
      <c r="Q256" s="209" t="s">
        <v>321</v>
      </c>
      <c r="R256" s="210" t="s">
        <v>326</v>
      </c>
    </row>
    <row r="64790" ht="15.75">
      <c r="G64790" s="44">
        <v>0.2</v>
      </c>
    </row>
  </sheetData>
  <sheetProtection/>
  <autoFilter ref="A7:I84"/>
  <mergeCells count="32">
    <mergeCell ref="A1:I1"/>
    <mergeCell ref="A3:I3"/>
    <mergeCell ref="H5:I5"/>
    <mergeCell ref="A52:I52"/>
    <mergeCell ref="A112:I112"/>
    <mergeCell ref="A86:C86"/>
    <mergeCell ref="A5:C5"/>
    <mergeCell ref="A8:I8"/>
    <mergeCell ref="A9:I9"/>
    <mergeCell ref="G172:G173"/>
    <mergeCell ref="H172:H173"/>
    <mergeCell ref="A177:A180"/>
    <mergeCell ref="B177:B180"/>
    <mergeCell ref="G177:G180"/>
    <mergeCell ref="H177:H180"/>
    <mergeCell ref="A193:I193"/>
    <mergeCell ref="A216:I216"/>
    <mergeCell ref="A227:A228"/>
    <mergeCell ref="A132:I132"/>
    <mergeCell ref="A136:I136"/>
    <mergeCell ref="B155:B156"/>
    <mergeCell ref="B157:B159"/>
    <mergeCell ref="A170:I170"/>
    <mergeCell ref="A172:A173"/>
    <mergeCell ref="B172:B173"/>
    <mergeCell ref="P134:P136"/>
    <mergeCell ref="K134:N134"/>
    <mergeCell ref="O134:O136"/>
    <mergeCell ref="K135:K136"/>
    <mergeCell ref="L135:L136"/>
    <mergeCell ref="M135:M136"/>
    <mergeCell ref="N135:N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17.421875" style="4" customWidth="1"/>
    <col min="2" max="2" width="17.57421875" style="5" customWidth="1"/>
    <col min="3" max="3" width="17.57421875" style="4" customWidth="1"/>
    <col min="4" max="4" width="25.140625" style="4" customWidth="1"/>
    <col min="5" max="5" width="32.8515625" style="1" hidden="1" customWidth="1"/>
    <col min="6" max="10" width="0" style="1" hidden="1" customWidth="1"/>
    <col min="11" max="11" width="25.8515625" style="1" customWidth="1"/>
    <col min="12" max="12" width="17.7109375" style="1" customWidth="1"/>
    <col min="13" max="17" width="9.140625" style="1" customWidth="1"/>
    <col min="18" max="20" width="16.8515625" style="1" customWidth="1"/>
    <col min="21" max="21" width="31.7109375" style="1" customWidth="1"/>
    <col min="22" max="22" width="31.140625" style="1" customWidth="1"/>
    <col min="23" max="26" width="16.8515625" style="1" customWidth="1"/>
    <col min="27" max="16384" width="9.140625" style="1" customWidth="1"/>
  </cols>
  <sheetData>
    <row r="1" spans="1:4" ht="20.25">
      <c r="A1" s="275" t="s">
        <v>3</v>
      </c>
      <c r="B1" s="275"/>
      <c r="C1" s="275"/>
      <c r="D1" s="275"/>
    </row>
    <row r="3" spans="1:4" ht="15.75">
      <c r="A3" s="2"/>
      <c r="B3" s="9"/>
      <c r="C3" s="3"/>
      <c r="D3" s="3"/>
    </row>
    <row r="4" spans="1:4" ht="15.75">
      <c r="A4" s="2"/>
      <c r="B4" s="9"/>
      <c r="C4" s="3"/>
      <c r="D4" s="3"/>
    </row>
    <row r="5" spans="1:12" ht="15.75" customHeight="1">
      <c r="A5" s="276" t="s">
        <v>119</v>
      </c>
      <c r="B5" s="276" t="s">
        <v>120</v>
      </c>
      <c r="C5" s="277" t="s">
        <v>2</v>
      </c>
      <c r="D5" s="269" t="s">
        <v>311</v>
      </c>
      <c r="E5" s="250" t="s">
        <v>4</v>
      </c>
      <c r="F5" s="139"/>
      <c r="G5" s="139"/>
      <c r="H5" s="139"/>
      <c r="I5" s="139"/>
      <c r="J5" s="139"/>
      <c r="K5" s="269" t="s">
        <v>312</v>
      </c>
      <c r="L5" s="269" t="s">
        <v>305</v>
      </c>
    </row>
    <row r="6" spans="1:12" ht="15.75" customHeight="1">
      <c r="A6" s="276"/>
      <c r="B6" s="276"/>
      <c r="C6" s="277"/>
      <c r="D6" s="269"/>
      <c r="E6" s="250"/>
      <c r="F6" s="139"/>
      <c r="G6" s="139"/>
      <c r="H6" s="139"/>
      <c r="I6" s="139"/>
      <c r="J6" s="139"/>
      <c r="K6" s="269"/>
      <c r="L6" s="269"/>
    </row>
    <row r="7" spans="1:12" ht="84" customHeight="1">
      <c r="A7" s="276"/>
      <c r="B7" s="276"/>
      <c r="C7" s="277"/>
      <c r="D7" s="269"/>
      <c r="E7" s="250"/>
      <c r="F7" s="139"/>
      <c r="G7" s="139"/>
      <c r="H7" s="139"/>
      <c r="I7" s="139"/>
      <c r="J7" s="139"/>
      <c r="K7" s="269"/>
      <c r="L7" s="269"/>
    </row>
    <row r="8" spans="1:12" ht="39.75" customHeight="1">
      <c r="A8" s="270" t="s">
        <v>125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24" ht="39.75" customHeight="1">
      <c r="A9" s="22" t="s">
        <v>121</v>
      </c>
      <c r="B9" s="23">
        <v>41</v>
      </c>
      <c r="C9" s="24">
        <v>19629</v>
      </c>
      <c r="D9" s="24">
        <v>2351</v>
      </c>
      <c r="E9" s="140"/>
      <c r="F9" s="18"/>
      <c r="G9" s="19"/>
      <c r="H9" s="19"/>
      <c r="I9" s="139"/>
      <c r="J9" s="139"/>
      <c r="K9" s="24">
        <v>815</v>
      </c>
      <c r="L9" s="24">
        <f>D9+K9</f>
        <v>3166</v>
      </c>
      <c r="P9" s="147" t="s">
        <v>1</v>
      </c>
      <c r="Q9" s="148" t="s">
        <v>299</v>
      </c>
      <c r="R9" s="147" t="s">
        <v>300</v>
      </c>
      <c r="S9" s="147" t="s">
        <v>301</v>
      </c>
      <c r="T9" s="147" t="s">
        <v>302</v>
      </c>
      <c r="U9" s="147" t="s">
        <v>303</v>
      </c>
      <c r="V9" s="147" t="s">
        <v>304</v>
      </c>
      <c r="W9" s="147" t="s">
        <v>305</v>
      </c>
      <c r="X9" s="147" t="s">
        <v>306</v>
      </c>
    </row>
    <row r="10" spans="1:24" ht="39.75" customHeight="1">
      <c r="A10" s="22" t="s">
        <v>122</v>
      </c>
      <c r="B10" s="25">
        <v>32</v>
      </c>
      <c r="C10" s="33">
        <v>22185</v>
      </c>
      <c r="D10" s="27">
        <v>5400</v>
      </c>
      <c r="E10" s="141"/>
      <c r="F10" s="20"/>
      <c r="G10" s="20"/>
      <c r="H10" s="20"/>
      <c r="I10" s="139"/>
      <c r="J10" s="139"/>
      <c r="K10" s="27">
        <v>1452.8</v>
      </c>
      <c r="L10" s="27">
        <f>D10+K10</f>
        <v>6852.8</v>
      </c>
      <c r="P10" s="148">
        <v>1</v>
      </c>
      <c r="Q10" s="148" t="s">
        <v>307</v>
      </c>
      <c r="R10" s="148">
        <v>32</v>
      </c>
      <c r="S10" s="148">
        <v>15383</v>
      </c>
      <c r="T10" s="148">
        <v>4690</v>
      </c>
      <c r="U10" s="149">
        <v>203</v>
      </c>
      <c r="V10" s="149">
        <v>247</v>
      </c>
      <c r="W10" s="149">
        <f>U10+V10</f>
        <v>450</v>
      </c>
      <c r="X10" s="149">
        <f>W10/T10*100</f>
        <v>9.594882729211088</v>
      </c>
    </row>
    <row r="11" spans="1:24" ht="39.75" customHeight="1">
      <c r="A11" s="22" t="s">
        <v>123</v>
      </c>
      <c r="B11" s="28">
        <v>24</v>
      </c>
      <c r="C11" s="26">
        <v>10206</v>
      </c>
      <c r="D11" s="26">
        <v>682.93</v>
      </c>
      <c r="E11" s="142"/>
      <c r="F11" s="13"/>
      <c r="G11" s="13"/>
      <c r="H11" s="13"/>
      <c r="I11" s="139"/>
      <c r="J11" s="139"/>
      <c r="K11" s="26">
        <v>830.895</v>
      </c>
      <c r="L11" s="26">
        <f>D11+K11</f>
        <v>1513.8249999999998</v>
      </c>
      <c r="P11" s="148">
        <v>2</v>
      </c>
      <c r="Q11" s="148" t="s">
        <v>308</v>
      </c>
      <c r="R11" s="148">
        <v>17</v>
      </c>
      <c r="S11" s="148">
        <v>11025</v>
      </c>
      <c r="T11" s="148">
        <v>3788</v>
      </c>
      <c r="U11" s="149">
        <v>1832</v>
      </c>
      <c r="V11" s="149">
        <v>641</v>
      </c>
      <c r="W11" s="149">
        <f>U11+V11</f>
        <v>2473</v>
      </c>
      <c r="X11" s="149">
        <f>W11/T11*100</f>
        <v>65.28511087645195</v>
      </c>
    </row>
    <row r="12" spans="1:24" ht="39.75" customHeight="1">
      <c r="A12" s="22" t="s">
        <v>124</v>
      </c>
      <c r="B12" s="29">
        <v>17</v>
      </c>
      <c r="C12" s="30">
        <v>10839</v>
      </c>
      <c r="D12" s="30">
        <v>4184</v>
      </c>
      <c r="E12" s="143"/>
      <c r="F12" s="21"/>
      <c r="G12" s="21"/>
      <c r="H12" s="21"/>
      <c r="I12" s="139"/>
      <c r="J12" s="139"/>
      <c r="K12" s="30">
        <v>1073.29</v>
      </c>
      <c r="L12" s="30">
        <f>D12+K12</f>
        <v>5257.29</v>
      </c>
      <c r="P12" s="148">
        <v>3</v>
      </c>
      <c r="Q12" s="148" t="s">
        <v>309</v>
      </c>
      <c r="R12" s="148">
        <v>21</v>
      </c>
      <c r="S12" s="148">
        <v>14167</v>
      </c>
      <c r="T12" s="148">
        <v>4582</v>
      </c>
      <c r="U12" s="149">
        <v>3335</v>
      </c>
      <c r="V12" s="149">
        <v>501</v>
      </c>
      <c r="W12" s="149">
        <f>U12+V12</f>
        <v>3836</v>
      </c>
      <c r="X12" s="149">
        <f>W12/T12*100</f>
        <v>83.71890004364906</v>
      </c>
    </row>
    <row r="13" spans="1:24" ht="39.75" customHeight="1">
      <c r="A13" s="31" t="s">
        <v>5</v>
      </c>
      <c r="B13" s="31">
        <f>SUM(B9:B12)</f>
        <v>114</v>
      </c>
      <c r="C13" s="32">
        <f>SUM(C9:C12)</f>
        <v>62859</v>
      </c>
      <c r="D13" s="32">
        <f>SUM(D9:D12)</f>
        <v>12617.93</v>
      </c>
      <c r="E13" s="139"/>
      <c r="F13" s="139"/>
      <c r="G13" s="139"/>
      <c r="H13" s="139"/>
      <c r="I13" s="139"/>
      <c r="J13" s="139"/>
      <c r="K13" s="32">
        <f>SUM(K9:K12)</f>
        <v>4171.985000000001</v>
      </c>
      <c r="L13" s="32">
        <f>D13+K13</f>
        <v>16789.915</v>
      </c>
      <c r="P13" s="148">
        <v>4</v>
      </c>
      <c r="Q13" s="148" t="s">
        <v>310</v>
      </c>
      <c r="R13" s="148">
        <v>38</v>
      </c>
      <c r="S13" s="148">
        <v>19300</v>
      </c>
      <c r="T13" s="148">
        <v>4028</v>
      </c>
      <c r="U13" s="149">
        <v>3146</v>
      </c>
      <c r="V13" s="149">
        <v>200.165</v>
      </c>
      <c r="W13" s="149">
        <f>U13+V13</f>
        <v>3346.165</v>
      </c>
      <c r="X13" s="149">
        <f>W13/T13*100</f>
        <v>83.07261668321748</v>
      </c>
    </row>
    <row r="14" spans="1:24" ht="39.75" customHeight="1">
      <c r="A14" s="270" t="s">
        <v>298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2"/>
      <c r="P14" s="150"/>
      <c r="Q14" s="150" t="s">
        <v>5</v>
      </c>
      <c r="R14" s="150">
        <f>SUM(R10:R13)</f>
        <v>108</v>
      </c>
      <c r="S14" s="150">
        <f>SUM(S10:S13)</f>
        <v>59875</v>
      </c>
      <c r="T14" s="150">
        <f>SUM(T10:T13)</f>
        <v>17088</v>
      </c>
      <c r="U14" s="151">
        <f>SUM(U10:U13)</f>
        <v>8516</v>
      </c>
      <c r="V14" s="151">
        <f>SUM(V10:V13)</f>
        <v>1589.165</v>
      </c>
      <c r="W14" s="152">
        <f>U14+V14</f>
        <v>10105.165</v>
      </c>
      <c r="X14" s="152">
        <f>W14/T14*100</f>
        <v>59.13603113295881</v>
      </c>
    </row>
    <row r="15" spans="1:20" ht="39.75" customHeight="1">
      <c r="A15" s="22" t="s">
        <v>294</v>
      </c>
      <c r="B15" s="22">
        <v>32</v>
      </c>
      <c r="C15" s="126">
        <v>15383.4</v>
      </c>
      <c r="D15" s="6">
        <v>203</v>
      </c>
      <c r="E15" s="139"/>
      <c r="F15" s="139"/>
      <c r="G15" s="139"/>
      <c r="H15" s="139"/>
      <c r="I15" s="139"/>
      <c r="J15" s="139"/>
      <c r="K15" s="6">
        <v>247</v>
      </c>
      <c r="L15" s="6">
        <f>D15+K15</f>
        <v>450</v>
      </c>
      <c r="P15" s="273" t="s">
        <v>313</v>
      </c>
      <c r="Q15" s="273"/>
      <c r="R15" s="273"/>
      <c r="S15" s="273"/>
      <c r="T15" s="273"/>
    </row>
    <row r="16" spans="1:20" ht="39.75" customHeight="1">
      <c r="A16" s="22" t="s">
        <v>295</v>
      </c>
      <c r="B16" s="127">
        <v>17</v>
      </c>
      <c r="C16" s="128">
        <v>11025</v>
      </c>
      <c r="D16" s="6">
        <v>1832</v>
      </c>
      <c r="E16" s="139"/>
      <c r="F16" s="139"/>
      <c r="G16" s="139"/>
      <c r="H16" s="139"/>
      <c r="I16" s="139"/>
      <c r="J16" s="139"/>
      <c r="K16" s="6">
        <v>641</v>
      </c>
      <c r="L16" s="6">
        <f>D16+K16</f>
        <v>2473</v>
      </c>
      <c r="P16" s="274" t="s">
        <v>314</v>
      </c>
      <c r="Q16" s="274"/>
      <c r="R16" s="274"/>
      <c r="S16" s="274"/>
      <c r="T16" s="274"/>
    </row>
    <row r="17" spans="1:20" ht="39.75" customHeight="1">
      <c r="A17" s="22" t="s">
        <v>296</v>
      </c>
      <c r="B17" s="129">
        <v>22</v>
      </c>
      <c r="C17" s="130">
        <v>14877</v>
      </c>
      <c r="D17" s="6">
        <v>3335</v>
      </c>
      <c r="E17" s="139"/>
      <c r="F17" s="139"/>
      <c r="G17" s="139"/>
      <c r="H17" s="139"/>
      <c r="I17" s="139"/>
      <c r="J17" s="139"/>
      <c r="K17" s="6">
        <v>501</v>
      </c>
      <c r="L17" s="6">
        <f>D17+K17</f>
        <v>3836</v>
      </c>
      <c r="P17" s="155" t="s">
        <v>307</v>
      </c>
      <c r="Q17" s="154" t="s">
        <v>308</v>
      </c>
      <c r="R17" s="154" t="s">
        <v>309</v>
      </c>
      <c r="S17" s="154" t="s">
        <v>310</v>
      </c>
      <c r="T17" s="154" t="s">
        <v>5</v>
      </c>
    </row>
    <row r="18" spans="1:20" ht="39.75" customHeight="1">
      <c r="A18" s="22" t="s">
        <v>297</v>
      </c>
      <c r="B18" s="131">
        <v>39</v>
      </c>
      <c r="C18" s="132">
        <v>22650</v>
      </c>
      <c r="D18" s="6">
        <v>3146</v>
      </c>
      <c r="E18" s="139"/>
      <c r="F18" s="139"/>
      <c r="G18" s="139"/>
      <c r="H18" s="139"/>
      <c r="I18" s="139"/>
      <c r="J18" s="139"/>
      <c r="K18" s="6">
        <v>200</v>
      </c>
      <c r="L18" s="6">
        <f>D18+K18</f>
        <v>3346</v>
      </c>
      <c r="P18" s="156">
        <v>167.13</v>
      </c>
      <c r="Q18" s="153">
        <v>172.675</v>
      </c>
      <c r="R18" s="153">
        <v>49.405</v>
      </c>
      <c r="S18" s="153">
        <v>400.27</v>
      </c>
      <c r="T18" s="157">
        <v>789.4799999999999</v>
      </c>
    </row>
    <row r="19" spans="1:20" ht="39.75" customHeight="1">
      <c r="A19" s="31" t="s">
        <v>5</v>
      </c>
      <c r="B19" s="133">
        <f>SUM(B15:B18)</f>
        <v>110</v>
      </c>
      <c r="C19" s="134">
        <f>SUM(C15:C18)</f>
        <v>63935.4</v>
      </c>
      <c r="D19" s="134">
        <f>SUM(D15:D18)</f>
        <v>8516</v>
      </c>
      <c r="E19" s="139"/>
      <c r="F19" s="139"/>
      <c r="G19" s="139"/>
      <c r="H19" s="139"/>
      <c r="I19" s="139"/>
      <c r="J19" s="139"/>
      <c r="K19" s="134">
        <f>SUM(K15:K18)</f>
        <v>1589</v>
      </c>
      <c r="L19" s="134">
        <f>D19+K19</f>
        <v>10105</v>
      </c>
      <c r="P19" s="156">
        <v>133.485</v>
      </c>
      <c r="Q19" s="153">
        <v>210.785</v>
      </c>
      <c r="R19" s="153">
        <v>27.53</v>
      </c>
      <c r="S19" s="153">
        <v>290.19</v>
      </c>
      <c r="T19" s="157">
        <v>661.99</v>
      </c>
    </row>
    <row r="20" spans="16:20" ht="15.75">
      <c r="P20" s="156">
        <v>0</v>
      </c>
      <c r="Q20" s="153">
        <v>378.255</v>
      </c>
      <c r="R20" s="153">
        <v>0</v>
      </c>
      <c r="S20" s="153">
        <v>155.94</v>
      </c>
      <c r="T20" s="157">
        <v>534.1949999999999</v>
      </c>
    </row>
    <row r="21" spans="16:20" ht="15.75">
      <c r="P21" s="156">
        <v>129.866</v>
      </c>
      <c r="Q21" s="153">
        <v>326.3</v>
      </c>
      <c r="R21" s="153">
        <v>41.45</v>
      </c>
      <c r="S21" s="153">
        <v>16.01</v>
      </c>
      <c r="T21" s="157">
        <v>513.626</v>
      </c>
    </row>
    <row r="22" spans="16:20" ht="15.75">
      <c r="P22" s="156">
        <v>130.055</v>
      </c>
      <c r="Q22" s="153">
        <v>102.725</v>
      </c>
      <c r="R22" s="153">
        <v>39.565</v>
      </c>
      <c r="S22" s="153">
        <v>253.305</v>
      </c>
      <c r="T22" s="157">
        <v>525.6500000000001</v>
      </c>
    </row>
    <row r="23" spans="16:20" ht="15.75">
      <c r="P23" s="156">
        <v>163.05</v>
      </c>
      <c r="Q23" s="153">
        <v>436.515</v>
      </c>
      <c r="R23" s="153">
        <v>191.58</v>
      </c>
      <c r="S23" s="153">
        <v>366.805</v>
      </c>
      <c r="T23" s="157">
        <v>1157.95</v>
      </c>
    </row>
    <row r="24" spans="16:20" ht="28.5" customHeight="1">
      <c r="P24" s="156">
        <v>135.295</v>
      </c>
      <c r="Q24" s="153">
        <v>59.05</v>
      </c>
      <c r="R24" s="153">
        <v>256.01</v>
      </c>
      <c r="S24" s="153">
        <v>311.6</v>
      </c>
      <c r="T24" s="157">
        <v>761.9549999999999</v>
      </c>
    </row>
  </sheetData>
  <sheetProtection/>
  <mergeCells count="12">
    <mergeCell ref="A1:D1"/>
    <mergeCell ref="A5:A7"/>
    <mergeCell ref="B5:B7"/>
    <mergeCell ref="C5:C7"/>
    <mergeCell ref="D5:D7"/>
    <mergeCell ref="E5:E7"/>
    <mergeCell ref="K5:K7"/>
    <mergeCell ref="L5:L7"/>
    <mergeCell ref="A8:L8"/>
    <mergeCell ref="A14:L14"/>
    <mergeCell ref="P15:T15"/>
    <mergeCell ref="P16:T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792"/>
  <sheetViews>
    <sheetView zoomScalePageLayoutView="0" workbookViewId="0" topLeftCell="A91">
      <selection activeCell="B13" sqref="B13"/>
    </sheetView>
  </sheetViews>
  <sheetFormatPr defaultColWidth="9.140625" defaultRowHeight="12"/>
  <cols>
    <col min="1" max="1" width="8.28125" style="52" customWidth="1"/>
    <col min="2" max="2" width="44.421875" style="53" customWidth="1"/>
    <col min="3" max="3" width="13.421875" style="52" customWidth="1"/>
    <col min="4" max="4" width="17.421875" style="35" customWidth="1"/>
    <col min="5" max="5" width="18.8515625" style="35" customWidth="1"/>
    <col min="6" max="6" width="19.28125" style="35" customWidth="1"/>
    <col min="7" max="7" width="13.00390625" style="35" customWidth="1"/>
    <col min="8" max="8" width="13.8515625" style="35" customWidth="1"/>
    <col min="9" max="9" width="13.00390625" style="35" customWidth="1"/>
    <col min="10" max="10" width="9.140625" style="35" customWidth="1"/>
    <col min="11" max="15" width="39.57421875" style="35" hidden="1" customWidth="1"/>
    <col min="16" max="17" width="39.57421875" style="35" customWidth="1"/>
    <col min="18" max="16384" width="9.140625" style="35" customWidth="1"/>
  </cols>
  <sheetData>
    <row r="1" spans="1:9" ht="20.25" customHeight="1">
      <c r="A1" s="263" t="s">
        <v>3</v>
      </c>
      <c r="B1" s="263"/>
      <c r="C1" s="263"/>
      <c r="D1" s="263"/>
      <c r="E1" s="263"/>
      <c r="F1" s="263"/>
      <c r="G1" s="263"/>
      <c r="H1" s="263"/>
      <c r="I1" s="263"/>
    </row>
    <row r="3" spans="1:9" ht="20.25">
      <c r="A3" s="264" t="s">
        <v>133</v>
      </c>
      <c r="B3" s="264"/>
      <c r="C3" s="264"/>
      <c r="D3" s="264"/>
      <c r="E3" s="264"/>
      <c r="F3" s="264"/>
      <c r="G3" s="264"/>
      <c r="H3" s="264"/>
      <c r="I3" s="264"/>
    </row>
    <row r="4" spans="1:3" ht="15.75">
      <c r="A4" s="36"/>
      <c r="B4" s="37"/>
      <c r="C4" s="38"/>
    </row>
    <row r="5" spans="1:9" ht="28.5">
      <c r="A5" s="267"/>
      <c r="B5" s="267"/>
      <c r="C5" s="267"/>
      <c r="H5" s="265" t="s">
        <v>134</v>
      </c>
      <c r="I5" s="265"/>
    </row>
    <row r="6" spans="1:3" ht="15.75">
      <c r="A6" s="36"/>
      <c r="B6" s="37"/>
      <c r="C6" s="38"/>
    </row>
    <row r="7" spans="1:9" ht="117.75" customHeight="1">
      <c r="A7" s="136" t="s">
        <v>1</v>
      </c>
      <c r="B7" s="136" t="s">
        <v>0</v>
      </c>
      <c r="C7" s="136" t="s">
        <v>126</v>
      </c>
      <c r="D7" s="137" t="s">
        <v>127</v>
      </c>
      <c r="E7" s="137" t="s">
        <v>128</v>
      </c>
      <c r="F7" s="137" t="s">
        <v>129</v>
      </c>
      <c r="G7" s="137" t="s">
        <v>130</v>
      </c>
      <c r="H7" s="137" t="s">
        <v>131</v>
      </c>
      <c r="I7" s="137" t="s">
        <v>132</v>
      </c>
    </row>
    <row r="8" spans="1:9" ht="28.5">
      <c r="A8" s="268" t="s">
        <v>118</v>
      </c>
      <c r="B8" s="268"/>
      <c r="C8" s="268"/>
      <c r="D8" s="268"/>
      <c r="E8" s="268"/>
      <c r="F8" s="268"/>
      <c r="G8" s="268"/>
      <c r="H8" s="268"/>
      <c r="I8" s="268"/>
    </row>
    <row r="9" spans="1:9" ht="18.75" customHeight="1">
      <c r="A9" s="266" t="s">
        <v>135</v>
      </c>
      <c r="B9" s="266"/>
      <c r="C9" s="266"/>
      <c r="D9" s="266"/>
      <c r="E9" s="266"/>
      <c r="F9" s="266"/>
      <c r="G9" s="266"/>
      <c r="H9" s="266"/>
      <c r="I9" s="266"/>
    </row>
    <row r="10" spans="1:16" ht="31.5">
      <c r="A10" s="39">
        <v>1</v>
      </c>
      <c r="B10" s="41" t="s">
        <v>6</v>
      </c>
      <c r="C10" s="42">
        <v>1361</v>
      </c>
      <c r="D10" s="40" t="s">
        <v>138</v>
      </c>
      <c r="E10" s="40" t="s">
        <v>150</v>
      </c>
      <c r="F10" s="40" t="s">
        <v>142</v>
      </c>
      <c r="G10" s="206">
        <f aca="true" t="shared" si="0" ref="G10:G50">H10/P10*100</f>
        <v>41.012216404886566</v>
      </c>
      <c r="H10" s="40">
        <v>235</v>
      </c>
      <c r="I10" s="40" t="s">
        <v>143</v>
      </c>
      <c r="K10" s="186">
        <v>1361</v>
      </c>
      <c r="L10" s="10">
        <v>1.2</v>
      </c>
      <c r="M10" s="10">
        <v>2</v>
      </c>
      <c r="N10" s="10">
        <v>0.3</v>
      </c>
      <c r="O10" s="187">
        <f>ROUND(K10*L10*N10,0)</f>
        <v>490</v>
      </c>
      <c r="P10" s="188">
        <f>ROUND(O10*1.17,0)</f>
        <v>573</v>
      </c>
    </row>
    <row r="11" spans="1:16" ht="47.25">
      <c r="A11" s="39">
        <v>2</v>
      </c>
      <c r="B11" s="41" t="s">
        <v>7</v>
      </c>
      <c r="C11" s="42">
        <v>135</v>
      </c>
      <c r="D11" s="40" t="s">
        <v>139</v>
      </c>
      <c r="E11" s="40" t="s">
        <v>153</v>
      </c>
      <c r="F11" s="40" t="s">
        <v>147</v>
      </c>
      <c r="G11" s="206">
        <f t="shared" si="0"/>
        <v>85.52631578947368</v>
      </c>
      <c r="H11" s="40">
        <v>65</v>
      </c>
      <c r="I11" s="40" t="s">
        <v>143</v>
      </c>
      <c r="K11" s="186">
        <v>135</v>
      </c>
      <c r="L11" s="16">
        <v>2.4</v>
      </c>
      <c r="M11" s="10">
        <v>3</v>
      </c>
      <c r="N11" s="10">
        <v>0.2</v>
      </c>
      <c r="O11" s="187">
        <f aca="true" t="shared" si="1" ref="O11:O50">ROUND(K11*L11*N11,0)</f>
        <v>65</v>
      </c>
      <c r="P11" s="188">
        <f>ROUND(O11*1.17,0)</f>
        <v>76</v>
      </c>
    </row>
    <row r="12" spans="1:16" ht="31.5">
      <c r="A12" s="39">
        <v>3</v>
      </c>
      <c r="B12" s="41" t="s">
        <v>8</v>
      </c>
      <c r="C12" s="42">
        <v>400</v>
      </c>
      <c r="D12" s="40" t="s">
        <v>139</v>
      </c>
      <c r="E12" s="40" t="s">
        <v>153</v>
      </c>
      <c r="F12" s="40" t="s">
        <v>147</v>
      </c>
      <c r="G12" s="206">
        <f t="shared" si="0"/>
        <v>33.75912408759124</v>
      </c>
      <c r="H12" s="40">
        <v>185</v>
      </c>
      <c r="I12" s="40" t="s">
        <v>143</v>
      </c>
      <c r="K12" s="186">
        <v>400</v>
      </c>
      <c r="L12" s="10">
        <v>6.5</v>
      </c>
      <c r="M12" s="10">
        <v>1.8</v>
      </c>
      <c r="N12" s="10">
        <v>0.18</v>
      </c>
      <c r="O12" s="187">
        <f t="shared" si="1"/>
        <v>468</v>
      </c>
      <c r="P12" s="188">
        <f aca="true" t="shared" si="2" ref="P12:P50">ROUND(O12*1.17,0)</f>
        <v>548</v>
      </c>
    </row>
    <row r="13" spans="1:16" ht="31.5">
      <c r="A13" s="39">
        <v>4</v>
      </c>
      <c r="B13" s="41" t="s">
        <v>9</v>
      </c>
      <c r="C13" s="42">
        <v>510</v>
      </c>
      <c r="D13" s="40" t="s">
        <v>139</v>
      </c>
      <c r="E13" s="40" t="s">
        <v>153</v>
      </c>
      <c r="F13" s="40" t="s">
        <v>147</v>
      </c>
      <c r="G13" s="206">
        <f t="shared" si="0"/>
        <v>37.96561604584527</v>
      </c>
      <c r="H13" s="40">
        <v>265</v>
      </c>
      <c r="I13" s="40" t="s">
        <v>143</v>
      </c>
      <c r="K13" s="186">
        <v>510</v>
      </c>
      <c r="L13" s="10">
        <v>6.5</v>
      </c>
      <c r="M13" s="10">
        <v>1.8</v>
      </c>
      <c r="N13" s="10">
        <v>0.18</v>
      </c>
      <c r="O13" s="187">
        <f t="shared" si="1"/>
        <v>597</v>
      </c>
      <c r="P13" s="188">
        <f t="shared" si="2"/>
        <v>698</v>
      </c>
    </row>
    <row r="14" spans="1:16" ht="31.5">
      <c r="A14" s="39">
        <v>5</v>
      </c>
      <c r="B14" s="41" t="s">
        <v>10</v>
      </c>
      <c r="C14" s="42">
        <v>397</v>
      </c>
      <c r="D14" s="40" t="s">
        <v>139</v>
      </c>
      <c r="E14" s="40" t="s">
        <v>153</v>
      </c>
      <c r="F14" s="40" t="s">
        <v>147</v>
      </c>
      <c r="G14" s="206">
        <f t="shared" si="0"/>
        <v>54.45134575569358</v>
      </c>
      <c r="H14" s="40">
        <v>263</v>
      </c>
      <c r="I14" s="40" t="s">
        <v>143</v>
      </c>
      <c r="K14" s="186">
        <v>397</v>
      </c>
      <c r="L14" s="10">
        <v>5.2</v>
      </c>
      <c r="M14" s="10">
        <v>1.9</v>
      </c>
      <c r="N14" s="10">
        <v>0.2</v>
      </c>
      <c r="O14" s="187">
        <f t="shared" si="1"/>
        <v>413</v>
      </c>
      <c r="P14" s="188">
        <f t="shared" si="2"/>
        <v>483</v>
      </c>
    </row>
    <row r="15" spans="1:16" ht="31.5">
      <c r="A15" s="39">
        <v>6</v>
      </c>
      <c r="B15" s="41" t="s">
        <v>11</v>
      </c>
      <c r="C15" s="42">
        <v>314</v>
      </c>
      <c r="D15" s="40" t="s">
        <v>139</v>
      </c>
      <c r="E15" s="40" t="s">
        <v>153</v>
      </c>
      <c r="F15" s="40" t="s">
        <v>147</v>
      </c>
      <c r="G15" s="206">
        <f t="shared" si="0"/>
        <v>45.45454545454545</v>
      </c>
      <c r="H15" s="40">
        <v>170</v>
      </c>
      <c r="I15" s="40" t="s">
        <v>143</v>
      </c>
      <c r="K15" s="186">
        <v>314</v>
      </c>
      <c r="L15" s="10">
        <v>5.1</v>
      </c>
      <c r="M15" s="10">
        <v>2</v>
      </c>
      <c r="N15" s="10">
        <v>0.2</v>
      </c>
      <c r="O15" s="187">
        <f t="shared" si="1"/>
        <v>320</v>
      </c>
      <c r="P15" s="188">
        <f t="shared" si="2"/>
        <v>374</v>
      </c>
    </row>
    <row r="16" spans="1:16" ht="31.5">
      <c r="A16" s="39">
        <v>7</v>
      </c>
      <c r="B16" s="45" t="s">
        <v>12</v>
      </c>
      <c r="C16" s="46">
        <v>310</v>
      </c>
      <c r="D16" s="40" t="s">
        <v>139</v>
      </c>
      <c r="E16" s="40" t="s">
        <v>153</v>
      </c>
      <c r="F16" s="40" t="s">
        <v>154</v>
      </c>
      <c r="G16" s="206">
        <f t="shared" si="0"/>
        <v>89.04109589041096</v>
      </c>
      <c r="H16" s="40">
        <v>65</v>
      </c>
      <c r="I16" s="40" t="s">
        <v>143</v>
      </c>
      <c r="K16" s="189">
        <v>310</v>
      </c>
      <c r="L16" s="179">
        <v>1</v>
      </c>
      <c r="M16" s="179">
        <v>1.6</v>
      </c>
      <c r="N16" s="179">
        <v>0.2</v>
      </c>
      <c r="O16" s="187">
        <f t="shared" si="1"/>
        <v>62</v>
      </c>
      <c r="P16" s="188">
        <f t="shared" si="2"/>
        <v>73</v>
      </c>
    </row>
    <row r="17" spans="1:16" ht="31.5">
      <c r="A17" s="39">
        <v>8</v>
      </c>
      <c r="B17" s="45" t="s">
        <v>13</v>
      </c>
      <c r="C17" s="46">
        <v>150</v>
      </c>
      <c r="D17" s="40" t="s">
        <v>139</v>
      </c>
      <c r="E17" s="40" t="s">
        <v>153</v>
      </c>
      <c r="F17" s="40" t="s">
        <v>142</v>
      </c>
      <c r="G17" s="206">
        <f t="shared" si="0"/>
        <v>84.90566037735849</v>
      </c>
      <c r="H17" s="40">
        <v>45</v>
      </c>
      <c r="I17" s="40" t="s">
        <v>143</v>
      </c>
      <c r="K17" s="189">
        <v>150</v>
      </c>
      <c r="L17" s="179">
        <v>1</v>
      </c>
      <c r="M17" s="179">
        <v>1.5</v>
      </c>
      <c r="N17" s="179">
        <v>0.3</v>
      </c>
      <c r="O17" s="187">
        <f t="shared" si="1"/>
        <v>45</v>
      </c>
      <c r="P17" s="188">
        <f t="shared" si="2"/>
        <v>53</v>
      </c>
    </row>
    <row r="18" spans="1:16" ht="31.5">
      <c r="A18" s="39">
        <v>9</v>
      </c>
      <c r="B18" s="41" t="s">
        <v>14</v>
      </c>
      <c r="C18" s="46">
        <v>90</v>
      </c>
      <c r="D18" s="40" t="s">
        <v>139</v>
      </c>
      <c r="E18" s="40" t="s">
        <v>153</v>
      </c>
      <c r="F18" s="40" t="s">
        <v>142</v>
      </c>
      <c r="G18" s="206">
        <f t="shared" si="0"/>
        <v>87.5</v>
      </c>
      <c r="H18" s="40">
        <v>14</v>
      </c>
      <c r="I18" s="40" t="s">
        <v>143</v>
      </c>
      <c r="K18" s="189">
        <v>90</v>
      </c>
      <c r="L18" s="179">
        <v>0.75</v>
      </c>
      <c r="M18" s="179">
        <v>1</v>
      </c>
      <c r="N18" s="179">
        <v>0.2</v>
      </c>
      <c r="O18" s="187">
        <f t="shared" si="1"/>
        <v>14</v>
      </c>
      <c r="P18" s="188">
        <f t="shared" si="2"/>
        <v>16</v>
      </c>
    </row>
    <row r="19" spans="1:16" ht="31.5">
      <c r="A19" s="39">
        <v>10</v>
      </c>
      <c r="B19" s="45" t="s">
        <v>15</v>
      </c>
      <c r="C19" s="47">
        <v>330</v>
      </c>
      <c r="D19" s="40" t="s">
        <v>139</v>
      </c>
      <c r="E19" s="40" t="s">
        <v>153</v>
      </c>
      <c r="F19" s="40" t="s">
        <v>147</v>
      </c>
      <c r="G19" s="206">
        <f t="shared" si="0"/>
        <v>100</v>
      </c>
      <c r="H19" s="40">
        <v>59</v>
      </c>
      <c r="I19" s="40" t="s">
        <v>143</v>
      </c>
      <c r="K19" s="190">
        <v>330</v>
      </c>
      <c r="L19" s="191">
        <v>1</v>
      </c>
      <c r="M19" s="191">
        <v>1.5</v>
      </c>
      <c r="N19" s="179">
        <v>0.15</v>
      </c>
      <c r="O19" s="187">
        <f t="shared" si="1"/>
        <v>50</v>
      </c>
      <c r="P19" s="188">
        <f t="shared" si="2"/>
        <v>59</v>
      </c>
    </row>
    <row r="20" spans="1:16" ht="31.5">
      <c r="A20" s="39">
        <v>11</v>
      </c>
      <c r="B20" s="41" t="s">
        <v>16</v>
      </c>
      <c r="C20" s="42">
        <v>220</v>
      </c>
      <c r="D20" s="40" t="s">
        <v>140</v>
      </c>
      <c r="E20" s="40" t="s">
        <v>139</v>
      </c>
      <c r="F20" s="40" t="s">
        <v>147</v>
      </c>
      <c r="G20" s="206">
        <f t="shared" si="0"/>
        <v>31.372549019607842</v>
      </c>
      <c r="H20" s="40">
        <v>16</v>
      </c>
      <c r="I20" s="40" t="s">
        <v>143</v>
      </c>
      <c r="K20" s="186">
        <v>220</v>
      </c>
      <c r="L20" s="10">
        <v>1</v>
      </c>
      <c r="M20" s="10">
        <v>1.5</v>
      </c>
      <c r="N20" s="10">
        <v>0.2</v>
      </c>
      <c r="O20" s="187">
        <f t="shared" si="1"/>
        <v>44</v>
      </c>
      <c r="P20" s="188">
        <f t="shared" si="2"/>
        <v>51</v>
      </c>
    </row>
    <row r="21" spans="1:16" ht="31.5">
      <c r="A21" s="39">
        <v>12</v>
      </c>
      <c r="B21" s="41" t="s">
        <v>17</v>
      </c>
      <c r="C21" s="42">
        <v>240</v>
      </c>
      <c r="D21" s="40" t="s">
        <v>140</v>
      </c>
      <c r="E21" s="40" t="s">
        <v>139</v>
      </c>
      <c r="F21" s="40" t="s">
        <v>147</v>
      </c>
      <c r="G21" s="206">
        <f t="shared" si="0"/>
        <v>45.714285714285715</v>
      </c>
      <c r="H21" s="40">
        <v>16</v>
      </c>
      <c r="I21" s="40" t="s">
        <v>143</v>
      </c>
      <c r="K21" s="186">
        <v>240</v>
      </c>
      <c r="L21" s="10">
        <v>1.25</v>
      </c>
      <c r="M21" s="10">
        <v>1.4</v>
      </c>
      <c r="N21" s="10">
        <v>0.1</v>
      </c>
      <c r="O21" s="187">
        <f t="shared" si="1"/>
        <v>30</v>
      </c>
      <c r="P21" s="188">
        <f t="shared" si="2"/>
        <v>35</v>
      </c>
    </row>
    <row r="22" spans="1:16" ht="31.5">
      <c r="A22" s="39">
        <v>13</v>
      </c>
      <c r="B22" s="41" t="s">
        <v>18</v>
      </c>
      <c r="C22" s="42">
        <v>100</v>
      </c>
      <c r="D22" s="40" t="s">
        <v>140</v>
      </c>
      <c r="E22" s="40" t="s">
        <v>139</v>
      </c>
      <c r="F22" s="40" t="s">
        <v>149</v>
      </c>
      <c r="G22" s="206">
        <f t="shared" si="0"/>
        <v>100</v>
      </c>
      <c r="H22" s="40">
        <v>13</v>
      </c>
      <c r="I22" s="40" t="s">
        <v>143</v>
      </c>
      <c r="K22" s="186">
        <v>100</v>
      </c>
      <c r="L22" s="10">
        <v>0.7</v>
      </c>
      <c r="M22" s="10">
        <v>1.7</v>
      </c>
      <c r="N22" s="10">
        <v>0.15</v>
      </c>
      <c r="O22" s="187">
        <f t="shared" si="1"/>
        <v>11</v>
      </c>
      <c r="P22" s="188">
        <f t="shared" si="2"/>
        <v>13</v>
      </c>
    </row>
    <row r="23" spans="1:16" ht="31.5">
      <c r="A23" s="39">
        <v>14</v>
      </c>
      <c r="B23" s="41" t="s">
        <v>19</v>
      </c>
      <c r="C23" s="42">
        <v>110</v>
      </c>
      <c r="D23" s="40" t="s">
        <v>140</v>
      </c>
      <c r="E23" s="40" t="s">
        <v>139</v>
      </c>
      <c r="F23" s="40" t="s">
        <v>142</v>
      </c>
      <c r="G23" s="206">
        <f t="shared" si="0"/>
        <v>76.19047619047619</v>
      </c>
      <c r="H23" s="40">
        <v>16</v>
      </c>
      <c r="I23" s="40" t="s">
        <v>143</v>
      </c>
      <c r="K23" s="186">
        <v>110</v>
      </c>
      <c r="L23" s="10">
        <v>0.8</v>
      </c>
      <c r="M23" s="10">
        <v>1.5</v>
      </c>
      <c r="N23" s="10">
        <v>0.2</v>
      </c>
      <c r="O23" s="187">
        <f t="shared" si="1"/>
        <v>18</v>
      </c>
      <c r="P23" s="188">
        <f t="shared" si="2"/>
        <v>21</v>
      </c>
    </row>
    <row r="24" spans="1:16" ht="47.25">
      <c r="A24" s="39">
        <v>15</v>
      </c>
      <c r="B24" s="41" t="s">
        <v>20</v>
      </c>
      <c r="C24" s="39">
        <v>540</v>
      </c>
      <c r="D24" s="40" t="s">
        <v>139</v>
      </c>
      <c r="E24" s="40" t="s">
        <v>152</v>
      </c>
      <c r="F24" s="40" t="s">
        <v>147</v>
      </c>
      <c r="G24" s="206">
        <f t="shared" si="0"/>
        <v>38.930581613508444</v>
      </c>
      <c r="H24" s="40">
        <v>415</v>
      </c>
      <c r="I24" s="40" t="s">
        <v>143</v>
      </c>
      <c r="K24" s="16">
        <v>540</v>
      </c>
      <c r="L24" s="16">
        <v>6.75</v>
      </c>
      <c r="M24" s="10">
        <v>1.55</v>
      </c>
      <c r="N24" s="10">
        <v>0.25</v>
      </c>
      <c r="O24" s="187">
        <f t="shared" si="1"/>
        <v>911</v>
      </c>
      <c r="P24" s="188">
        <f t="shared" si="2"/>
        <v>1066</v>
      </c>
    </row>
    <row r="25" spans="1:16" ht="47.25">
      <c r="A25" s="39">
        <v>16</v>
      </c>
      <c r="B25" s="41" t="s">
        <v>21</v>
      </c>
      <c r="C25" s="42">
        <v>190</v>
      </c>
      <c r="D25" s="40" t="s">
        <v>139</v>
      </c>
      <c r="E25" s="40" t="s">
        <v>151</v>
      </c>
      <c r="F25" s="40" t="s">
        <v>147</v>
      </c>
      <c r="G25" s="206">
        <f t="shared" si="0"/>
        <v>37.03703703703704</v>
      </c>
      <c r="H25" s="40">
        <v>10</v>
      </c>
      <c r="I25" s="40" t="s">
        <v>143</v>
      </c>
      <c r="K25" s="186">
        <v>190</v>
      </c>
      <c r="L25" s="10">
        <v>0.6</v>
      </c>
      <c r="M25" s="10">
        <v>1.3</v>
      </c>
      <c r="N25" s="10">
        <v>0.2</v>
      </c>
      <c r="O25" s="187">
        <f t="shared" si="1"/>
        <v>23</v>
      </c>
      <c r="P25" s="188">
        <f t="shared" si="2"/>
        <v>27</v>
      </c>
    </row>
    <row r="26" spans="1:16" ht="47.25">
      <c r="A26" s="39">
        <v>17</v>
      </c>
      <c r="B26" s="41" t="s">
        <v>22</v>
      </c>
      <c r="C26" s="42">
        <v>780</v>
      </c>
      <c r="D26" s="40" t="s">
        <v>139</v>
      </c>
      <c r="E26" s="40" t="s">
        <v>151</v>
      </c>
      <c r="F26" s="40" t="s">
        <v>147</v>
      </c>
      <c r="G26" s="206">
        <f t="shared" si="0"/>
        <v>41.66666666666667</v>
      </c>
      <c r="H26" s="40">
        <v>65</v>
      </c>
      <c r="I26" s="40" t="s">
        <v>143</v>
      </c>
      <c r="K26" s="186">
        <v>780</v>
      </c>
      <c r="L26" s="10">
        <v>0.85</v>
      </c>
      <c r="M26" s="10">
        <v>1.5</v>
      </c>
      <c r="N26" s="10">
        <v>0.2</v>
      </c>
      <c r="O26" s="187">
        <f t="shared" si="1"/>
        <v>133</v>
      </c>
      <c r="P26" s="188">
        <f t="shared" si="2"/>
        <v>156</v>
      </c>
    </row>
    <row r="27" spans="1:16" ht="31.5">
      <c r="A27" s="39">
        <v>18</v>
      </c>
      <c r="B27" s="41" t="s">
        <v>23</v>
      </c>
      <c r="C27" s="42">
        <v>700</v>
      </c>
      <c r="D27" s="40" t="s">
        <v>139</v>
      </c>
      <c r="E27" s="40" t="s">
        <v>151</v>
      </c>
      <c r="F27" s="40" t="s">
        <v>147</v>
      </c>
      <c r="G27" s="206">
        <f t="shared" si="0"/>
        <v>30.53435114503817</v>
      </c>
      <c r="H27" s="40">
        <v>40</v>
      </c>
      <c r="I27" s="40" t="s">
        <v>143</v>
      </c>
      <c r="K27" s="186">
        <v>700</v>
      </c>
      <c r="L27" s="10">
        <v>0.8</v>
      </c>
      <c r="M27" s="10">
        <v>1.6</v>
      </c>
      <c r="N27" s="10">
        <v>0.2</v>
      </c>
      <c r="O27" s="187">
        <f t="shared" si="1"/>
        <v>112</v>
      </c>
      <c r="P27" s="188">
        <f t="shared" si="2"/>
        <v>131</v>
      </c>
    </row>
    <row r="28" spans="1:16" ht="47.25">
      <c r="A28" s="39">
        <v>19</v>
      </c>
      <c r="B28" s="41" t="s">
        <v>24</v>
      </c>
      <c r="C28" s="42">
        <v>525</v>
      </c>
      <c r="D28" s="40" t="s">
        <v>139</v>
      </c>
      <c r="E28" s="40" t="s">
        <v>151</v>
      </c>
      <c r="F28" s="40" t="s">
        <v>147</v>
      </c>
      <c r="G28" s="206">
        <f t="shared" si="0"/>
        <v>43.47826086956522</v>
      </c>
      <c r="H28" s="40">
        <v>40</v>
      </c>
      <c r="I28" s="40" t="s">
        <v>143</v>
      </c>
      <c r="K28" s="186">
        <v>525</v>
      </c>
      <c r="L28" s="10">
        <v>0.6</v>
      </c>
      <c r="M28" s="10">
        <v>1.3</v>
      </c>
      <c r="N28" s="10">
        <v>0.25</v>
      </c>
      <c r="O28" s="187">
        <f t="shared" si="1"/>
        <v>79</v>
      </c>
      <c r="P28" s="188">
        <f t="shared" si="2"/>
        <v>92</v>
      </c>
    </row>
    <row r="29" spans="1:16" ht="47.25">
      <c r="A29" s="39">
        <v>20</v>
      </c>
      <c r="B29" s="41" t="s">
        <v>25</v>
      </c>
      <c r="C29" s="42">
        <v>1200</v>
      </c>
      <c r="D29" s="40" t="s">
        <v>139</v>
      </c>
      <c r="E29" s="40" t="s">
        <v>151</v>
      </c>
      <c r="F29" s="40" t="s">
        <v>147</v>
      </c>
      <c r="G29" s="206">
        <f t="shared" si="0"/>
        <v>36.392405063291136</v>
      </c>
      <c r="H29" s="40">
        <v>115</v>
      </c>
      <c r="I29" s="40" t="s">
        <v>143</v>
      </c>
      <c r="K29" s="186">
        <v>1200</v>
      </c>
      <c r="L29" s="10">
        <v>0.9</v>
      </c>
      <c r="M29" s="10">
        <v>1.45</v>
      </c>
      <c r="N29" s="10">
        <v>0.25</v>
      </c>
      <c r="O29" s="187">
        <f t="shared" si="1"/>
        <v>270</v>
      </c>
      <c r="P29" s="188">
        <f t="shared" si="2"/>
        <v>316</v>
      </c>
    </row>
    <row r="30" spans="1:16" ht="47.25">
      <c r="A30" s="39">
        <v>21</v>
      </c>
      <c r="B30" s="41" t="s">
        <v>26</v>
      </c>
      <c r="C30" s="47">
        <v>375</v>
      </c>
      <c r="D30" s="40" t="s">
        <v>139</v>
      </c>
      <c r="E30" s="40" t="s">
        <v>151</v>
      </c>
      <c r="F30" s="40" t="s">
        <v>147</v>
      </c>
      <c r="G30" s="206">
        <f t="shared" si="0"/>
        <v>30.612244897959183</v>
      </c>
      <c r="H30" s="40">
        <v>30</v>
      </c>
      <c r="I30" s="40" t="s">
        <v>143</v>
      </c>
      <c r="K30" s="190">
        <v>375</v>
      </c>
      <c r="L30" s="190">
        <v>0.9</v>
      </c>
      <c r="M30" s="189">
        <v>1.45</v>
      </c>
      <c r="N30" s="179">
        <v>0.25</v>
      </c>
      <c r="O30" s="187">
        <f t="shared" si="1"/>
        <v>84</v>
      </c>
      <c r="P30" s="188">
        <f t="shared" si="2"/>
        <v>98</v>
      </c>
    </row>
    <row r="31" spans="1:16" ht="31.5">
      <c r="A31" s="39">
        <v>22</v>
      </c>
      <c r="B31" s="41" t="s">
        <v>27</v>
      </c>
      <c r="C31" s="46">
        <v>150</v>
      </c>
      <c r="D31" s="40" t="s">
        <v>139</v>
      </c>
      <c r="E31" s="40" t="s">
        <v>151</v>
      </c>
      <c r="F31" s="40" t="s">
        <v>147</v>
      </c>
      <c r="G31" s="206">
        <f t="shared" si="0"/>
        <v>78.125</v>
      </c>
      <c r="H31" s="40">
        <v>25</v>
      </c>
      <c r="I31" s="40" t="s">
        <v>143</v>
      </c>
      <c r="K31" s="189">
        <v>150</v>
      </c>
      <c r="L31" s="179">
        <v>0.9</v>
      </c>
      <c r="M31" s="179">
        <v>1.45</v>
      </c>
      <c r="N31" s="179">
        <v>0.2</v>
      </c>
      <c r="O31" s="187">
        <f t="shared" si="1"/>
        <v>27</v>
      </c>
      <c r="P31" s="188">
        <f t="shared" si="2"/>
        <v>32</v>
      </c>
    </row>
    <row r="32" spans="1:16" ht="31.5">
      <c r="A32" s="39">
        <v>23</v>
      </c>
      <c r="B32" s="45" t="s">
        <v>28</v>
      </c>
      <c r="C32" s="46">
        <v>115</v>
      </c>
      <c r="D32" s="40" t="s">
        <v>139</v>
      </c>
      <c r="E32" s="40" t="s">
        <v>151</v>
      </c>
      <c r="F32" s="40" t="s">
        <v>147</v>
      </c>
      <c r="G32" s="206">
        <f t="shared" si="0"/>
        <v>76.92307692307693</v>
      </c>
      <c r="H32" s="40">
        <v>20</v>
      </c>
      <c r="I32" s="40" t="s">
        <v>143</v>
      </c>
      <c r="K32" s="189">
        <v>115</v>
      </c>
      <c r="L32" s="179">
        <v>1.3</v>
      </c>
      <c r="M32" s="179">
        <v>1.4</v>
      </c>
      <c r="N32" s="179">
        <v>0.15</v>
      </c>
      <c r="O32" s="187">
        <f t="shared" si="1"/>
        <v>22</v>
      </c>
      <c r="P32" s="188">
        <f t="shared" si="2"/>
        <v>26</v>
      </c>
    </row>
    <row r="33" spans="1:16" ht="31.5">
      <c r="A33" s="39">
        <v>24</v>
      </c>
      <c r="B33" s="45" t="s">
        <v>29</v>
      </c>
      <c r="C33" s="46">
        <v>115</v>
      </c>
      <c r="D33" s="40" t="s">
        <v>139</v>
      </c>
      <c r="E33" s="40" t="s">
        <v>151</v>
      </c>
      <c r="F33" s="40" t="s">
        <v>147</v>
      </c>
      <c r="G33" s="206">
        <f t="shared" si="0"/>
        <v>42.857142857142854</v>
      </c>
      <c r="H33" s="40">
        <v>15</v>
      </c>
      <c r="I33" s="40" t="s">
        <v>143</v>
      </c>
      <c r="K33" s="189">
        <v>115</v>
      </c>
      <c r="L33" s="179">
        <v>1.3</v>
      </c>
      <c r="M33" s="179">
        <v>1.4</v>
      </c>
      <c r="N33" s="179">
        <v>0.2</v>
      </c>
      <c r="O33" s="187">
        <f t="shared" si="1"/>
        <v>30</v>
      </c>
      <c r="P33" s="188">
        <f t="shared" si="2"/>
        <v>35</v>
      </c>
    </row>
    <row r="34" spans="1:16" ht="47.25">
      <c r="A34" s="39">
        <v>25</v>
      </c>
      <c r="B34" s="48" t="s">
        <v>30</v>
      </c>
      <c r="C34" s="42">
        <v>589</v>
      </c>
      <c r="D34" s="40" t="s">
        <v>140</v>
      </c>
      <c r="E34" s="40" t="s">
        <v>146</v>
      </c>
      <c r="F34" s="40" t="s">
        <v>148</v>
      </c>
      <c r="G34" s="206">
        <f t="shared" si="0"/>
        <v>28.846153846153843</v>
      </c>
      <c r="H34" s="40">
        <v>45</v>
      </c>
      <c r="I34" s="40" t="s">
        <v>143</v>
      </c>
      <c r="K34" s="186">
        <v>589</v>
      </c>
      <c r="L34" s="10">
        <v>0.75</v>
      </c>
      <c r="M34" s="10">
        <v>1.3</v>
      </c>
      <c r="N34" s="10">
        <v>0.3</v>
      </c>
      <c r="O34" s="187">
        <f t="shared" si="1"/>
        <v>133</v>
      </c>
      <c r="P34" s="188">
        <f t="shared" si="2"/>
        <v>156</v>
      </c>
    </row>
    <row r="35" spans="1:16" ht="31.5">
      <c r="A35" s="39">
        <v>26</v>
      </c>
      <c r="B35" s="41" t="s">
        <v>31</v>
      </c>
      <c r="C35" s="42">
        <v>478</v>
      </c>
      <c r="D35" s="40" t="s">
        <v>140</v>
      </c>
      <c r="E35" s="40" t="s">
        <v>146</v>
      </c>
      <c r="F35" s="40" t="s">
        <v>148</v>
      </c>
      <c r="G35" s="206">
        <f t="shared" si="0"/>
        <v>55.9748427672956</v>
      </c>
      <c r="H35" s="40">
        <v>89</v>
      </c>
      <c r="I35" s="40" t="s">
        <v>143</v>
      </c>
      <c r="K35" s="186">
        <v>478</v>
      </c>
      <c r="L35" s="10">
        <v>0.95</v>
      </c>
      <c r="M35" s="10">
        <v>1.5</v>
      </c>
      <c r="N35" s="10">
        <v>0.3</v>
      </c>
      <c r="O35" s="187">
        <f t="shared" si="1"/>
        <v>136</v>
      </c>
      <c r="P35" s="188">
        <f t="shared" si="2"/>
        <v>159</v>
      </c>
    </row>
    <row r="36" spans="1:16" ht="47.25">
      <c r="A36" s="39">
        <v>27</v>
      </c>
      <c r="B36" s="41" t="s">
        <v>32</v>
      </c>
      <c r="C36" s="42">
        <v>254</v>
      </c>
      <c r="D36" s="40" t="s">
        <v>140</v>
      </c>
      <c r="E36" s="40" t="s">
        <v>146</v>
      </c>
      <c r="F36" s="40" t="s">
        <v>148</v>
      </c>
      <c r="G36" s="206">
        <f t="shared" si="0"/>
        <v>62.06896551724138</v>
      </c>
      <c r="H36" s="40">
        <v>18</v>
      </c>
      <c r="I36" s="40" t="s">
        <v>143</v>
      </c>
      <c r="K36" s="186">
        <v>254</v>
      </c>
      <c r="L36" s="10">
        <v>0.65</v>
      </c>
      <c r="M36" s="10">
        <v>1.2</v>
      </c>
      <c r="N36" s="10">
        <v>0.15</v>
      </c>
      <c r="O36" s="187">
        <f t="shared" si="1"/>
        <v>25</v>
      </c>
      <c r="P36" s="188">
        <f t="shared" si="2"/>
        <v>29</v>
      </c>
    </row>
    <row r="37" spans="1:16" ht="47.25">
      <c r="A37" s="39">
        <v>28</v>
      </c>
      <c r="B37" s="41" t="s">
        <v>33</v>
      </c>
      <c r="C37" s="42">
        <v>1410</v>
      </c>
      <c r="D37" s="40" t="s">
        <v>138</v>
      </c>
      <c r="E37" s="40" t="s">
        <v>141</v>
      </c>
      <c r="F37" s="40" t="s">
        <v>147</v>
      </c>
      <c r="G37" s="206">
        <f t="shared" si="0"/>
        <v>59.30232558139535</v>
      </c>
      <c r="H37" s="40">
        <v>102</v>
      </c>
      <c r="I37" s="40" t="s">
        <v>143</v>
      </c>
      <c r="K37" s="186">
        <v>1410</v>
      </c>
      <c r="L37" s="16">
        <v>1.04</v>
      </c>
      <c r="M37" s="10">
        <v>1.5</v>
      </c>
      <c r="N37" s="16">
        <v>0.1</v>
      </c>
      <c r="O37" s="187">
        <f t="shared" si="1"/>
        <v>147</v>
      </c>
      <c r="P37" s="188">
        <f t="shared" si="2"/>
        <v>172</v>
      </c>
    </row>
    <row r="38" spans="1:16" ht="47.25">
      <c r="A38" s="39">
        <v>29</v>
      </c>
      <c r="B38" s="41" t="s">
        <v>34</v>
      </c>
      <c r="C38" s="42">
        <v>278</v>
      </c>
      <c r="D38" s="40" t="s">
        <v>138</v>
      </c>
      <c r="E38" s="40" t="s">
        <v>141</v>
      </c>
      <c r="F38" s="40" t="s">
        <v>145</v>
      </c>
      <c r="G38" s="206">
        <f t="shared" si="0"/>
        <v>100</v>
      </c>
      <c r="H38" s="40">
        <v>46</v>
      </c>
      <c r="I38" s="40" t="s">
        <v>143</v>
      </c>
      <c r="K38" s="186">
        <v>278</v>
      </c>
      <c r="L38" s="192">
        <v>0.7</v>
      </c>
      <c r="M38" s="10">
        <v>1.15</v>
      </c>
      <c r="N38" s="16">
        <v>0.2</v>
      </c>
      <c r="O38" s="187">
        <f t="shared" si="1"/>
        <v>39</v>
      </c>
      <c r="P38" s="188">
        <f t="shared" si="2"/>
        <v>46</v>
      </c>
    </row>
    <row r="39" spans="1:16" ht="63">
      <c r="A39" s="39">
        <v>30</v>
      </c>
      <c r="B39" s="41" t="s">
        <v>35</v>
      </c>
      <c r="C39" s="42">
        <v>560</v>
      </c>
      <c r="D39" s="40" t="s">
        <v>138</v>
      </c>
      <c r="E39" s="40" t="s">
        <v>141</v>
      </c>
      <c r="F39" s="40" t="s">
        <v>147</v>
      </c>
      <c r="G39" s="206">
        <f t="shared" si="0"/>
        <v>76.27118644067797</v>
      </c>
      <c r="H39" s="40">
        <v>45</v>
      </c>
      <c r="I39" s="40" t="s">
        <v>143</v>
      </c>
      <c r="K39" s="186">
        <v>560</v>
      </c>
      <c r="L39" s="192">
        <v>0.45</v>
      </c>
      <c r="M39" s="10">
        <v>1.3</v>
      </c>
      <c r="N39" s="16">
        <v>0.2</v>
      </c>
      <c r="O39" s="187">
        <f t="shared" si="1"/>
        <v>50</v>
      </c>
      <c r="P39" s="188">
        <f t="shared" si="2"/>
        <v>59</v>
      </c>
    </row>
    <row r="40" spans="1:16" ht="47.25">
      <c r="A40" s="39">
        <v>31</v>
      </c>
      <c r="B40" s="41" t="s">
        <v>36</v>
      </c>
      <c r="C40" s="42">
        <v>540</v>
      </c>
      <c r="D40" s="40" t="s">
        <v>138</v>
      </c>
      <c r="E40" s="40" t="s">
        <v>153</v>
      </c>
      <c r="F40" s="40" t="s">
        <v>147</v>
      </c>
      <c r="G40" s="206">
        <f t="shared" si="0"/>
        <v>73.68421052631578</v>
      </c>
      <c r="H40" s="40">
        <v>70</v>
      </c>
      <c r="I40" s="40" t="s">
        <v>143</v>
      </c>
      <c r="K40" s="186">
        <v>540</v>
      </c>
      <c r="L40" s="192">
        <v>0.6</v>
      </c>
      <c r="M40" s="10">
        <v>2</v>
      </c>
      <c r="N40" s="16">
        <v>0.25</v>
      </c>
      <c r="O40" s="187">
        <f t="shared" si="1"/>
        <v>81</v>
      </c>
      <c r="P40" s="188">
        <f t="shared" si="2"/>
        <v>95</v>
      </c>
    </row>
    <row r="41" spans="1:16" ht="78.75">
      <c r="A41" s="39">
        <v>32</v>
      </c>
      <c r="B41" s="41" t="s">
        <v>37</v>
      </c>
      <c r="C41" s="42">
        <v>380</v>
      </c>
      <c r="D41" s="40" t="s">
        <v>138</v>
      </c>
      <c r="E41" s="40" t="s">
        <v>153</v>
      </c>
      <c r="F41" s="40" t="s">
        <v>147</v>
      </c>
      <c r="G41" s="206">
        <f t="shared" si="0"/>
        <v>90.1639344262295</v>
      </c>
      <c r="H41" s="40">
        <v>55</v>
      </c>
      <c r="I41" s="40" t="s">
        <v>143</v>
      </c>
      <c r="K41" s="186">
        <v>380</v>
      </c>
      <c r="L41" s="16">
        <v>0.55</v>
      </c>
      <c r="M41" s="10">
        <v>1.1</v>
      </c>
      <c r="N41" s="10">
        <v>0.25</v>
      </c>
      <c r="O41" s="187">
        <f t="shared" si="1"/>
        <v>52</v>
      </c>
      <c r="P41" s="188">
        <f t="shared" si="2"/>
        <v>61</v>
      </c>
    </row>
    <row r="42" spans="1:16" ht="47.25">
      <c r="A42" s="39">
        <v>33</v>
      </c>
      <c r="B42" s="41" t="s">
        <v>38</v>
      </c>
      <c r="C42" s="42">
        <v>285</v>
      </c>
      <c r="D42" s="40" t="s">
        <v>138</v>
      </c>
      <c r="E42" s="40" t="s">
        <v>153</v>
      </c>
      <c r="F42" s="40" t="s">
        <v>147</v>
      </c>
      <c r="G42" s="206">
        <f t="shared" si="0"/>
        <v>80</v>
      </c>
      <c r="H42" s="40">
        <v>64</v>
      </c>
      <c r="I42" s="40" t="s">
        <v>143</v>
      </c>
      <c r="K42" s="186">
        <v>285</v>
      </c>
      <c r="L42" s="10">
        <v>0.95</v>
      </c>
      <c r="M42" s="10">
        <v>1.5</v>
      </c>
      <c r="N42" s="10">
        <v>0.25</v>
      </c>
      <c r="O42" s="187">
        <f t="shared" si="1"/>
        <v>68</v>
      </c>
      <c r="P42" s="188">
        <f t="shared" si="2"/>
        <v>80</v>
      </c>
    </row>
    <row r="43" spans="1:16" ht="63">
      <c r="A43" s="39">
        <v>34</v>
      </c>
      <c r="B43" s="41" t="s">
        <v>39</v>
      </c>
      <c r="C43" s="42">
        <v>508</v>
      </c>
      <c r="D43" s="40" t="s">
        <v>138</v>
      </c>
      <c r="E43" s="40" t="s">
        <v>153</v>
      </c>
      <c r="F43" s="40" t="s">
        <v>147</v>
      </c>
      <c r="G43" s="206">
        <f t="shared" si="0"/>
        <v>71.42857142857143</v>
      </c>
      <c r="H43" s="40">
        <v>55</v>
      </c>
      <c r="I43" s="40" t="s">
        <v>143</v>
      </c>
      <c r="K43" s="186">
        <v>508</v>
      </c>
      <c r="L43" s="10">
        <v>0.65</v>
      </c>
      <c r="M43" s="10">
        <v>1.3</v>
      </c>
      <c r="N43" s="10">
        <v>0.2</v>
      </c>
      <c r="O43" s="187">
        <f t="shared" si="1"/>
        <v>66</v>
      </c>
      <c r="P43" s="188">
        <f t="shared" si="2"/>
        <v>77</v>
      </c>
    </row>
    <row r="44" spans="1:16" ht="63">
      <c r="A44" s="39">
        <v>35</v>
      </c>
      <c r="B44" s="41" t="s">
        <v>40</v>
      </c>
      <c r="C44" s="42">
        <v>600</v>
      </c>
      <c r="D44" s="40" t="s">
        <v>138</v>
      </c>
      <c r="E44" s="40" t="s">
        <v>153</v>
      </c>
      <c r="F44" s="40" t="s">
        <v>147</v>
      </c>
      <c r="G44" s="206">
        <f t="shared" si="0"/>
        <v>71.42857142857143</v>
      </c>
      <c r="H44" s="40">
        <v>75</v>
      </c>
      <c r="I44" s="40" t="s">
        <v>143</v>
      </c>
      <c r="K44" s="186">
        <v>600</v>
      </c>
      <c r="L44" s="192">
        <v>0.6</v>
      </c>
      <c r="M44" s="10">
        <v>1</v>
      </c>
      <c r="N44" s="10">
        <v>0.25</v>
      </c>
      <c r="O44" s="187">
        <f t="shared" si="1"/>
        <v>90</v>
      </c>
      <c r="P44" s="188">
        <f t="shared" si="2"/>
        <v>105</v>
      </c>
    </row>
    <row r="45" spans="1:16" ht="47.25">
      <c r="A45" s="39">
        <v>36</v>
      </c>
      <c r="B45" s="41" t="s">
        <v>41</v>
      </c>
      <c r="C45" s="42">
        <v>340</v>
      </c>
      <c r="D45" s="40" t="s">
        <v>138</v>
      </c>
      <c r="E45" s="40" t="s">
        <v>153</v>
      </c>
      <c r="F45" s="40" t="s">
        <v>147</v>
      </c>
      <c r="G45" s="206">
        <f t="shared" si="0"/>
        <v>72.91666666666666</v>
      </c>
      <c r="H45" s="40">
        <v>35</v>
      </c>
      <c r="I45" s="40" t="s">
        <v>143</v>
      </c>
      <c r="K45" s="186">
        <v>340</v>
      </c>
      <c r="L45" s="192">
        <v>0.6</v>
      </c>
      <c r="M45" s="10">
        <v>1</v>
      </c>
      <c r="N45" s="10">
        <v>0.2</v>
      </c>
      <c r="O45" s="187">
        <f t="shared" si="1"/>
        <v>41</v>
      </c>
      <c r="P45" s="188">
        <f t="shared" si="2"/>
        <v>48</v>
      </c>
    </row>
    <row r="46" spans="1:16" ht="47.25">
      <c r="A46" s="39">
        <v>37</v>
      </c>
      <c r="B46" s="41" t="s">
        <v>42</v>
      </c>
      <c r="C46" s="42">
        <v>700</v>
      </c>
      <c r="D46" s="40" t="s">
        <v>138</v>
      </c>
      <c r="E46" s="40" t="s">
        <v>141</v>
      </c>
      <c r="F46" s="40" t="s">
        <v>142</v>
      </c>
      <c r="G46" s="206">
        <f t="shared" si="0"/>
        <v>51.02040816326531</v>
      </c>
      <c r="H46" s="40">
        <v>50</v>
      </c>
      <c r="I46" s="40" t="s">
        <v>143</v>
      </c>
      <c r="K46" s="186">
        <v>700</v>
      </c>
      <c r="L46" s="16">
        <v>0.6</v>
      </c>
      <c r="M46" s="10">
        <v>1.2</v>
      </c>
      <c r="N46" s="16">
        <v>0.2</v>
      </c>
      <c r="O46" s="187">
        <f t="shared" si="1"/>
        <v>84</v>
      </c>
      <c r="P46" s="188">
        <f t="shared" si="2"/>
        <v>98</v>
      </c>
    </row>
    <row r="47" spans="1:16" ht="31.5">
      <c r="A47" s="39">
        <v>38</v>
      </c>
      <c r="B47" s="41" t="s">
        <v>43</v>
      </c>
      <c r="C47" s="42">
        <v>620</v>
      </c>
      <c r="D47" s="40" t="s">
        <v>138</v>
      </c>
      <c r="E47" s="40" t="s">
        <v>141</v>
      </c>
      <c r="F47" s="40" t="s">
        <v>142</v>
      </c>
      <c r="G47" s="206">
        <f t="shared" si="0"/>
        <v>78.544061302682</v>
      </c>
      <c r="H47" s="40">
        <v>205</v>
      </c>
      <c r="I47" s="40" t="s">
        <v>143</v>
      </c>
      <c r="K47" s="186">
        <v>620</v>
      </c>
      <c r="L47" s="16">
        <v>1.2</v>
      </c>
      <c r="M47" s="10">
        <v>1.3</v>
      </c>
      <c r="N47" s="16">
        <v>0.3</v>
      </c>
      <c r="O47" s="187">
        <f t="shared" si="1"/>
        <v>223</v>
      </c>
      <c r="P47" s="188">
        <f t="shared" si="2"/>
        <v>261</v>
      </c>
    </row>
    <row r="48" spans="1:16" ht="47.25">
      <c r="A48" s="39">
        <v>39</v>
      </c>
      <c r="B48" s="41" t="s">
        <v>44</v>
      </c>
      <c r="C48" s="42">
        <v>400</v>
      </c>
      <c r="D48" s="40" t="s">
        <v>138</v>
      </c>
      <c r="E48" s="40" t="s">
        <v>141</v>
      </c>
      <c r="F48" s="40" t="s">
        <v>144</v>
      </c>
      <c r="G48" s="206">
        <f t="shared" si="0"/>
        <v>96.72131147540983</v>
      </c>
      <c r="H48" s="40">
        <v>59</v>
      </c>
      <c r="I48" s="40"/>
      <c r="K48" s="186">
        <v>400</v>
      </c>
      <c r="L48" s="16">
        <v>0.65</v>
      </c>
      <c r="M48" s="10">
        <v>1.1</v>
      </c>
      <c r="N48" s="10">
        <v>0.2</v>
      </c>
      <c r="O48" s="187">
        <f t="shared" si="1"/>
        <v>52</v>
      </c>
      <c r="P48" s="188">
        <f t="shared" si="2"/>
        <v>61</v>
      </c>
    </row>
    <row r="49" spans="1:16" ht="31.5">
      <c r="A49" s="39">
        <v>40</v>
      </c>
      <c r="B49" s="41" t="s">
        <v>45</v>
      </c>
      <c r="C49" s="42">
        <v>1370</v>
      </c>
      <c r="D49" s="40" t="s">
        <v>138</v>
      </c>
      <c r="E49" s="40" t="s">
        <v>141</v>
      </c>
      <c r="F49" s="40" t="s">
        <v>142</v>
      </c>
      <c r="G49" s="206">
        <f t="shared" si="0"/>
        <v>70.83333333333334</v>
      </c>
      <c r="H49" s="40">
        <v>255</v>
      </c>
      <c r="I49" s="40"/>
      <c r="K49" s="186">
        <v>1370</v>
      </c>
      <c r="L49" s="10">
        <v>0.9</v>
      </c>
      <c r="M49" s="10">
        <v>2.1</v>
      </c>
      <c r="N49" s="10">
        <v>0.25</v>
      </c>
      <c r="O49" s="187">
        <f t="shared" si="1"/>
        <v>308</v>
      </c>
      <c r="P49" s="188">
        <f t="shared" si="2"/>
        <v>360</v>
      </c>
    </row>
    <row r="50" spans="1:16" ht="47.25">
      <c r="A50" s="39">
        <v>41</v>
      </c>
      <c r="B50" s="41" t="s">
        <v>46</v>
      </c>
      <c r="C50" s="42">
        <v>960</v>
      </c>
      <c r="D50" s="40" t="s">
        <v>138</v>
      </c>
      <c r="E50" s="40" t="s">
        <v>141</v>
      </c>
      <c r="F50" s="40" t="s">
        <v>142</v>
      </c>
      <c r="G50" s="206">
        <f t="shared" si="0"/>
        <v>63.49206349206349</v>
      </c>
      <c r="H50" s="40">
        <v>80</v>
      </c>
      <c r="I50" s="40"/>
      <c r="K50" s="186">
        <v>960</v>
      </c>
      <c r="L50" s="10">
        <v>0.75</v>
      </c>
      <c r="M50" s="10">
        <v>1.2</v>
      </c>
      <c r="N50" s="10">
        <v>0.15</v>
      </c>
      <c r="O50" s="187">
        <f t="shared" si="1"/>
        <v>108</v>
      </c>
      <c r="P50" s="188">
        <f t="shared" si="2"/>
        <v>126</v>
      </c>
    </row>
    <row r="51" spans="1:16" ht="15.75">
      <c r="A51" s="49"/>
      <c r="B51" s="61" t="s">
        <v>5</v>
      </c>
      <c r="C51" s="50">
        <v>19629</v>
      </c>
      <c r="D51" s="43"/>
      <c r="E51" s="43"/>
      <c r="F51" s="43"/>
      <c r="G51" s="43"/>
      <c r="H51" s="50">
        <f>SUM(H10:H50)</f>
        <v>3550</v>
      </c>
      <c r="I51" s="43"/>
      <c r="K51" s="193">
        <f>SUM(K10:K50)</f>
        <v>19629</v>
      </c>
      <c r="L51" s="193"/>
      <c r="M51" s="193"/>
      <c r="N51" s="193"/>
      <c r="O51" s="50">
        <f>SUM(O10:O50)</f>
        <v>6021</v>
      </c>
      <c r="P51" s="193">
        <f>SUM(P10:P50)</f>
        <v>7045</v>
      </c>
    </row>
    <row r="52" spans="1:9" ht="18.75">
      <c r="A52" s="266" t="s">
        <v>136</v>
      </c>
      <c r="B52" s="266"/>
      <c r="C52" s="266"/>
      <c r="D52" s="266"/>
      <c r="E52" s="266"/>
      <c r="F52" s="266"/>
      <c r="G52" s="266"/>
      <c r="H52" s="266"/>
      <c r="I52" s="266"/>
    </row>
    <row r="53" spans="1:16" ht="15.75">
      <c r="A53" s="8">
        <v>1</v>
      </c>
      <c r="B53" s="15" t="s">
        <v>47</v>
      </c>
      <c r="C53" s="10">
        <v>2000</v>
      </c>
      <c r="D53" s="67">
        <v>43496</v>
      </c>
      <c r="E53" s="67">
        <v>43553</v>
      </c>
      <c r="F53" s="67">
        <v>43616</v>
      </c>
      <c r="G53" s="206">
        <f aca="true" t="shared" si="3" ref="G53:G84">H53/P53*100</f>
        <v>36.88441188441189</v>
      </c>
      <c r="H53" s="6">
        <v>1015</v>
      </c>
      <c r="I53" s="6"/>
      <c r="K53" s="10">
        <v>2000</v>
      </c>
      <c r="L53" s="10">
        <v>4.2</v>
      </c>
      <c r="M53" s="11">
        <v>4.57</v>
      </c>
      <c r="N53" s="194">
        <v>0.28</v>
      </c>
      <c r="O53" s="115">
        <f>K53*L53*N53</f>
        <v>2352</v>
      </c>
      <c r="P53" s="115">
        <f>O53*1.17</f>
        <v>2751.8399999999997</v>
      </c>
    </row>
    <row r="54" spans="1:16" ht="15.75">
      <c r="A54" s="8">
        <v>2</v>
      </c>
      <c r="B54" s="14" t="s">
        <v>48</v>
      </c>
      <c r="C54" s="10">
        <v>100</v>
      </c>
      <c r="D54" s="67">
        <v>43496</v>
      </c>
      <c r="E54" s="67">
        <v>43553</v>
      </c>
      <c r="F54" s="67">
        <v>43616</v>
      </c>
      <c r="G54" s="206">
        <f t="shared" si="3"/>
        <v>87.21437292865865</v>
      </c>
      <c r="H54" s="6">
        <v>25</v>
      </c>
      <c r="I54" s="6"/>
      <c r="K54" s="10">
        <v>100</v>
      </c>
      <c r="L54" s="10">
        <v>0.7</v>
      </c>
      <c r="M54" s="11">
        <v>1.35</v>
      </c>
      <c r="N54" s="194">
        <v>0.35</v>
      </c>
      <c r="O54" s="115">
        <f aca="true" t="shared" si="4" ref="O54:O84">K54*L54*N54</f>
        <v>24.5</v>
      </c>
      <c r="P54" s="115">
        <f aca="true" t="shared" si="5" ref="P54:P84">O54*1.17</f>
        <v>28.665</v>
      </c>
    </row>
    <row r="55" spans="1:16" ht="31.5">
      <c r="A55" s="8">
        <v>3</v>
      </c>
      <c r="B55" s="15" t="s">
        <v>49</v>
      </c>
      <c r="C55" s="10">
        <v>1984</v>
      </c>
      <c r="D55" s="67">
        <v>43496</v>
      </c>
      <c r="E55" s="67">
        <v>43553</v>
      </c>
      <c r="F55" s="67">
        <v>43616</v>
      </c>
      <c r="G55" s="206">
        <f t="shared" si="3"/>
        <v>29.458205809938708</v>
      </c>
      <c r="H55" s="6">
        <v>875</v>
      </c>
      <c r="I55" s="6"/>
      <c r="K55" s="10">
        <v>1984</v>
      </c>
      <c r="L55" s="10">
        <v>4.57</v>
      </c>
      <c r="M55" s="11">
        <v>4.57</v>
      </c>
      <c r="N55" s="194">
        <v>0.28</v>
      </c>
      <c r="O55" s="115">
        <f t="shared" si="4"/>
        <v>2538.7264000000005</v>
      </c>
      <c r="P55" s="115">
        <f t="shared" si="5"/>
        <v>2970.3098880000002</v>
      </c>
    </row>
    <row r="56" spans="1:16" ht="31.5">
      <c r="A56" s="8">
        <v>4</v>
      </c>
      <c r="B56" s="15" t="s">
        <v>50</v>
      </c>
      <c r="C56" s="10">
        <v>400</v>
      </c>
      <c r="D56" s="67">
        <v>43496</v>
      </c>
      <c r="E56" s="67">
        <v>43553</v>
      </c>
      <c r="F56" s="67">
        <v>43616</v>
      </c>
      <c r="G56" s="206">
        <f t="shared" si="3"/>
        <v>83.79420144126027</v>
      </c>
      <c r="H56" s="6">
        <v>120</v>
      </c>
      <c r="I56" s="6"/>
      <c r="K56" s="10">
        <v>400</v>
      </c>
      <c r="L56" s="10">
        <v>0.9</v>
      </c>
      <c r="M56" s="11">
        <v>1.2</v>
      </c>
      <c r="N56" s="194">
        <v>0.34</v>
      </c>
      <c r="O56" s="115">
        <f t="shared" si="4"/>
        <v>122.4</v>
      </c>
      <c r="P56" s="115">
        <f t="shared" si="5"/>
        <v>143.208</v>
      </c>
    </row>
    <row r="57" spans="1:16" ht="31.5">
      <c r="A57" s="8">
        <v>5</v>
      </c>
      <c r="B57" s="15" t="s">
        <v>51</v>
      </c>
      <c r="C57" s="10">
        <v>1000</v>
      </c>
      <c r="D57" s="67">
        <v>43496</v>
      </c>
      <c r="E57" s="67">
        <v>43553</v>
      </c>
      <c r="F57" s="67">
        <v>43616</v>
      </c>
      <c r="G57" s="206">
        <f t="shared" si="3"/>
        <v>42.73504273504275</v>
      </c>
      <c r="H57" s="6">
        <v>120</v>
      </c>
      <c r="I57" s="6"/>
      <c r="K57" s="10">
        <v>1000</v>
      </c>
      <c r="L57" s="10">
        <v>0.6</v>
      </c>
      <c r="M57" s="11">
        <v>1.05</v>
      </c>
      <c r="N57" s="194">
        <v>0.4</v>
      </c>
      <c r="O57" s="115">
        <f t="shared" si="4"/>
        <v>240</v>
      </c>
      <c r="P57" s="115">
        <f t="shared" si="5"/>
        <v>280.79999999999995</v>
      </c>
    </row>
    <row r="58" spans="1:16" ht="31.5">
      <c r="A58" s="8">
        <v>6</v>
      </c>
      <c r="B58" s="14" t="s">
        <v>52</v>
      </c>
      <c r="C58" s="10">
        <v>400</v>
      </c>
      <c r="D58" s="67">
        <v>43496</v>
      </c>
      <c r="E58" s="67">
        <v>43553</v>
      </c>
      <c r="F58" s="67">
        <v>43616</v>
      </c>
      <c r="G58" s="206">
        <f t="shared" si="3"/>
        <v>90.81196581196582</v>
      </c>
      <c r="H58" s="6">
        <v>102</v>
      </c>
      <c r="I58" s="6"/>
      <c r="K58" s="10">
        <v>400</v>
      </c>
      <c r="L58" s="10">
        <v>0.6</v>
      </c>
      <c r="M58" s="11">
        <v>1.05</v>
      </c>
      <c r="N58" s="194">
        <v>0.4</v>
      </c>
      <c r="O58" s="115">
        <f t="shared" si="4"/>
        <v>96</v>
      </c>
      <c r="P58" s="115">
        <f t="shared" si="5"/>
        <v>112.32</v>
      </c>
    </row>
    <row r="59" spans="1:16" ht="31.5">
      <c r="A59" s="8">
        <v>7</v>
      </c>
      <c r="B59" s="14" t="s">
        <v>53</v>
      </c>
      <c r="C59" s="10">
        <v>900</v>
      </c>
      <c r="D59" s="67">
        <v>43496</v>
      </c>
      <c r="E59" s="67">
        <v>43553</v>
      </c>
      <c r="F59" s="67">
        <v>43616</v>
      </c>
      <c r="G59" s="206">
        <f t="shared" si="3"/>
        <v>75.97340930674264</v>
      </c>
      <c r="H59" s="6">
        <v>96</v>
      </c>
      <c r="I59" s="6"/>
      <c r="K59" s="10">
        <v>900</v>
      </c>
      <c r="L59" s="10">
        <v>0.6</v>
      </c>
      <c r="M59" s="11">
        <v>1.05</v>
      </c>
      <c r="N59" s="194">
        <v>0.2</v>
      </c>
      <c r="O59" s="115">
        <f t="shared" si="4"/>
        <v>108</v>
      </c>
      <c r="P59" s="115">
        <f t="shared" si="5"/>
        <v>126.35999999999999</v>
      </c>
    </row>
    <row r="60" spans="1:16" ht="31.5">
      <c r="A60" s="8">
        <v>8</v>
      </c>
      <c r="B60" s="14" t="s">
        <v>54</v>
      </c>
      <c r="C60" s="10">
        <v>600</v>
      </c>
      <c r="D60" s="67">
        <v>43500</v>
      </c>
      <c r="E60" s="67">
        <v>43553</v>
      </c>
      <c r="F60" s="67">
        <v>43616</v>
      </c>
      <c r="G60" s="206">
        <f t="shared" si="3"/>
        <v>83.09591642924977</v>
      </c>
      <c r="H60" s="6">
        <v>70</v>
      </c>
      <c r="I60" s="6"/>
      <c r="K60" s="10">
        <v>600</v>
      </c>
      <c r="L60" s="10">
        <v>0.6</v>
      </c>
      <c r="M60" s="11">
        <v>1.05</v>
      </c>
      <c r="N60" s="194">
        <v>0.2</v>
      </c>
      <c r="O60" s="115">
        <f t="shared" si="4"/>
        <v>72</v>
      </c>
      <c r="P60" s="115">
        <f t="shared" si="5"/>
        <v>84.24</v>
      </c>
    </row>
    <row r="61" spans="1:16" ht="31.5">
      <c r="A61" s="8">
        <v>9</v>
      </c>
      <c r="B61" s="15" t="s">
        <v>55</v>
      </c>
      <c r="C61" s="16">
        <v>400</v>
      </c>
      <c r="D61" s="67">
        <v>43496</v>
      </c>
      <c r="E61" s="67">
        <v>43553</v>
      </c>
      <c r="F61" s="67">
        <v>43616</v>
      </c>
      <c r="G61" s="206">
        <f t="shared" si="3"/>
        <v>97.34093067426402</v>
      </c>
      <c r="H61" s="6">
        <v>41</v>
      </c>
      <c r="I61" s="6"/>
      <c r="K61" s="16">
        <v>400</v>
      </c>
      <c r="L61" s="10">
        <v>0.6</v>
      </c>
      <c r="M61" s="11">
        <v>1.2</v>
      </c>
      <c r="N61" s="194">
        <v>0.15</v>
      </c>
      <c r="O61" s="115">
        <f t="shared" si="4"/>
        <v>36</v>
      </c>
      <c r="P61" s="115">
        <f t="shared" si="5"/>
        <v>42.12</v>
      </c>
    </row>
    <row r="62" spans="1:16" ht="31.5">
      <c r="A62" s="8">
        <v>10</v>
      </c>
      <c r="B62" s="15" t="s">
        <v>56</v>
      </c>
      <c r="C62" s="16">
        <v>660</v>
      </c>
      <c r="D62" s="67">
        <v>43496</v>
      </c>
      <c r="E62" s="67">
        <v>43553</v>
      </c>
      <c r="F62" s="67">
        <v>43616</v>
      </c>
      <c r="G62" s="206">
        <f t="shared" si="3"/>
        <v>90.65009065009065</v>
      </c>
      <c r="H62" s="6">
        <v>105</v>
      </c>
      <c r="I62" s="6"/>
      <c r="K62" s="16">
        <v>660</v>
      </c>
      <c r="L62" s="10">
        <v>1</v>
      </c>
      <c r="M62" s="11">
        <v>2</v>
      </c>
      <c r="N62" s="194">
        <v>0.15</v>
      </c>
      <c r="O62" s="115">
        <f t="shared" si="4"/>
        <v>99</v>
      </c>
      <c r="P62" s="115">
        <f t="shared" si="5"/>
        <v>115.83</v>
      </c>
    </row>
    <row r="63" spans="1:16" ht="31.5">
      <c r="A63" s="8">
        <v>11</v>
      </c>
      <c r="B63" s="15" t="s">
        <v>57</v>
      </c>
      <c r="C63" s="16">
        <v>650</v>
      </c>
      <c r="D63" s="67">
        <v>43496</v>
      </c>
      <c r="E63" s="67">
        <v>43553</v>
      </c>
      <c r="F63" s="67">
        <v>43616</v>
      </c>
      <c r="G63" s="206">
        <f t="shared" si="3"/>
        <v>89.41485864562789</v>
      </c>
      <c r="H63" s="6">
        <v>102</v>
      </c>
      <c r="I63" s="6"/>
      <c r="K63" s="16">
        <v>650</v>
      </c>
      <c r="L63" s="10">
        <v>1</v>
      </c>
      <c r="M63" s="11">
        <v>1.8</v>
      </c>
      <c r="N63" s="194">
        <v>0.15</v>
      </c>
      <c r="O63" s="115">
        <f t="shared" si="4"/>
        <v>97.5</v>
      </c>
      <c r="P63" s="115">
        <f t="shared" si="5"/>
        <v>114.07499999999999</v>
      </c>
    </row>
    <row r="64" spans="1:16" ht="31.5">
      <c r="A64" s="8">
        <v>12</v>
      </c>
      <c r="B64" s="15" t="s">
        <v>58</v>
      </c>
      <c r="C64" s="16">
        <v>380</v>
      </c>
      <c r="D64" s="67">
        <v>43500</v>
      </c>
      <c r="E64" s="67">
        <v>43553</v>
      </c>
      <c r="F64" s="67">
        <v>43616</v>
      </c>
      <c r="G64" s="206">
        <f t="shared" si="3"/>
        <v>89.9685110211426</v>
      </c>
      <c r="H64" s="6">
        <v>54</v>
      </c>
      <c r="I64" s="6"/>
      <c r="K64" s="16">
        <v>380</v>
      </c>
      <c r="L64" s="10">
        <v>0.9</v>
      </c>
      <c r="M64" s="11">
        <v>2.15</v>
      </c>
      <c r="N64" s="194">
        <v>0.15</v>
      </c>
      <c r="O64" s="115">
        <f t="shared" si="4"/>
        <v>51.3</v>
      </c>
      <c r="P64" s="115">
        <f t="shared" si="5"/>
        <v>60.020999999999994</v>
      </c>
    </row>
    <row r="65" spans="1:16" ht="31.5">
      <c r="A65" s="8">
        <v>13</v>
      </c>
      <c r="B65" s="15" t="s">
        <v>59</v>
      </c>
      <c r="C65" s="16">
        <v>535</v>
      </c>
      <c r="D65" s="67">
        <v>43496</v>
      </c>
      <c r="E65" s="67">
        <v>43553</v>
      </c>
      <c r="F65" s="67">
        <v>43616</v>
      </c>
      <c r="G65" s="206">
        <f t="shared" si="3"/>
        <v>95.8543014617781</v>
      </c>
      <c r="H65" s="6">
        <v>54</v>
      </c>
      <c r="I65" s="6"/>
      <c r="K65" s="16">
        <v>535</v>
      </c>
      <c r="L65" s="10">
        <v>0.6</v>
      </c>
      <c r="M65" s="11">
        <v>1.1</v>
      </c>
      <c r="N65" s="194">
        <v>0.15</v>
      </c>
      <c r="O65" s="115">
        <f t="shared" si="4"/>
        <v>48.15</v>
      </c>
      <c r="P65" s="115">
        <f t="shared" si="5"/>
        <v>56.335499999999996</v>
      </c>
    </row>
    <row r="66" spans="1:16" ht="31.5">
      <c r="A66" s="8">
        <v>14</v>
      </c>
      <c r="B66" s="15" t="s">
        <v>60</v>
      </c>
      <c r="C66" s="16">
        <v>692</v>
      </c>
      <c r="D66" s="67">
        <v>43496</v>
      </c>
      <c r="E66" s="67">
        <v>43553</v>
      </c>
      <c r="F66" s="67">
        <v>43616</v>
      </c>
      <c r="G66" s="206">
        <f t="shared" si="3"/>
        <v>68.61760233629212</v>
      </c>
      <c r="H66" s="6">
        <v>75</v>
      </c>
      <c r="I66" s="6"/>
      <c r="K66" s="16">
        <v>692</v>
      </c>
      <c r="L66" s="10">
        <v>0.9</v>
      </c>
      <c r="M66" s="11">
        <v>2.5</v>
      </c>
      <c r="N66" s="194">
        <v>0.15</v>
      </c>
      <c r="O66" s="115">
        <f t="shared" si="4"/>
        <v>93.42</v>
      </c>
      <c r="P66" s="115">
        <f t="shared" si="5"/>
        <v>109.3014</v>
      </c>
    </row>
    <row r="67" spans="1:16" ht="47.25">
      <c r="A67" s="8">
        <v>15</v>
      </c>
      <c r="B67" s="15" t="s">
        <v>61</v>
      </c>
      <c r="C67" s="16">
        <v>400</v>
      </c>
      <c r="D67" s="67">
        <v>43496</v>
      </c>
      <c r="E67" s="67">
        <v>43553</v>
      </c>
      <c r="F67" s="67">
        <v>43616</v>
      </c>
      <c r="G67" s="206">
        <f t="shared" si="3"/>
        <v>94.96676163342832</v>
      </c>
      <c r="H67" s="6">
        <v>84</v>
      </c>
      <c r="I67" s="6"/>
      <c r="K67" s="16">
        <v>400</v>
      </c>
      <c r="L67" s="10">
        <v>0.63</v>
      </c>
      <c r="M67" s="11">
        <v>1.3</v>
      </c>
      <c r="N67" s="194">
        <v>0.3</v>
      </c>
      <c r="O67" s="115">
        <f t="shared" si="4"/>
        <v>75.6</v>
      </c>
      <c r="P67" s="115">
        <f t="shared" si="5"/>
        <v>88.45199999999998</v>
      </c>
    </row>
    <row r="68" spans="1:16" ht="31.5">
      <c r="A68" s="8">
        <v>16</v>
      </c>
      <c r="B68" s="15" t="s">
        <v>62</v>
      </c>
      <c r="C68" s="16">
        <v>1000</v>
      </c>
      <c r="D68" s="67">
        <v>43496</v>
      </c>
      <c r="E68" s="67">
        <v>43565</v>
      </c>
      <c r="F68" s="67">
        <v>43616</v>
      </c>
      <c r="G68" s="206">
        <f t="shared" si="3"/>
        <v>55.713833491611275</v>
      </c>
      <c r="H68" s="6">
        <v>176</v>
      </c>
      <c r="I68" s="6"/>
      <c r="K68" s="16">
        <v>1000</v>
      </c>
      <c r="L68" s="10">
        <v>0.9</v>
      </c>
      <c r="M68" s="11">
        <v>1.5</v>
      </c>
      <c r="N68" s="194">
        <v>0.3</v>
      </c>
      <c r="O68" s="115">
        <f t="shared" si="4"/>
        <v>270</v>
      </c>
      <c r="P68" s="115">
        <f t="shared" si="5"/>
        <v>315.9</v>
      </c>
    </row>
    <row r="69" spans="1:16" ht="15.75">
      <c r="A69" s="8">
        <v>17</v>
      </c>
      <c r="B69" s="15" t="s">
        <v>63</v>
      </c>
      <c r="C69" s="16">
        <v>175</v>
      </c>
      <c r="D69" s="67">
        <v>43496</v>
      </c>
      <c r="E69" s="67">
        <v>43565</v>
      </c>
      <c r="F69" s="67">
        <v>43616</v>
      </c>
      <c r="G69" s="206">
        <f t="shared" si="3"/>
        <v>81.4000814000814</v>
      </c>
      <c r="H69" s="6">
        <v>45</v>
      </c>
      <c r="I69" s="6"/>
      <c r="K69" s="16">
        <v>175</v>
      </c>
      <c r="L69" s="10">
        <v>0.9</v>
      </c>
      <c r="M69" s="11">
        <v>2</v>
      </c>
      <c r="N69" s="194">
        <v>0.3</v>
      </c>
      <c r="O69" s="115">
        <f t="shared" si="4"/>
        <v>47.25</v>
      </c>
      <c r="P69" s="115">
        <f t="shared" si="5"/>
        <v>55.2825</v>
      </c>
    </row>
    <row r="70" spans="1:16" ht="15.75">
      <c r="A70" s="8">
        <v>18</v>
      </c>
      <c r="B70" s="15" t="s">
        <v>64</v>
      </c>
      <c r="C70" s="16">
        <v>690</v>
      </c>
      <c r="D70" s="67">
        <v>43496</v>
      </c>
      <c r="E70" s="67">
        <v>43565</v>
      </c>
      <c r="F70" s="67">
        <v>43616</v>
      </c>
      <c r="G70" s="206">
        <f t="shared" si="3"/>
        <v>88.08511223970163</v>
      </c>
      <c r="H70" s="6">
        <v>160</v>
      </c>
      <c r="I70" s="6"/>
      <c r="K70" s="16">
        <v>690</v>
      </c>
      <c r="L70" s="10">
        <v>0.75</v>
      </c>
      <c r="M70" s="11">
        <v>1.5</v>
      </c>
      <c r="N70" s="194">
        <v>0.3</v>
      </c>
      <c r="O70" s="115">
        <f t="shared" si="4"/>
        <v>155.25</v>
      </c>
      <c r="P70" s="115">
        <f t="shared" si="5"/>
        <v>181.64249999999998</v>
      </c>
    </row>
    <row r="71" spans="1:16" ht="31.5">
      <c r="A71" s="8">
        <v>19</v>
      </c>
      <c r="B71" s="15" t="s">
        <v>65</v>
      </c>
      <c r="C71" s="16">
        <v>250</v>
      </c>
      <c r="D71" s="67">
        <v>43496</v>
      </c>
      <c r="E71" s="67">
        <v>43565</v>
      </c>
      <c r="F71" s="67">
        <v>43616</v>
      </c>
      <c r="G71" s="206">
        <f t="shared" si="3"/>
        <v>75.97340930674264</v>
      </c>
      <c r="H71" s="6">
        <v>40</v>
      </c>
      <c r="I71" s="6"/>
      <c r="K71" s="16">
        <v>250</v>
      </c>
      <c r="L71" s="195">
        <v>0.6</v>
      </c>
      <c r="M71" s="39">
        <v>1.2</v>
      </c>
      <c r="N71" s="195">
        <v>0.3</v>
      </c>
      <c r="O71" s="115">
        <f t="shared" si="4"/>
        <v>45</v>
      </c>
      <c r="P71" s="115">
        <f t="shared" si="5"/>
        <v>52.65</v>
      </c>
    </row>
    <row r="72" spans="1:16" ht="31.5">
      <c r="A72" s="8">
        <v>20</v>
      </c>
      <c r="B72" s="15" t="s">
        <v>66</v>
      </c>
      <c r="C72" s="16">
        <v>450</v>
      </c>
      <c r="D72" s="67">
        <v>43496</v>
      </c>
      <c r="E72" s="67">
        <v>43565</v>
      </c>
      <c r="F72" s="67">
        <v>43616</v>
      </c>
      <c r="G72" s="206">
        <f t="shared" si="3"/>
        <v>91.44947416552355</v>
      </c>
      <c r="H72" s="6">
        <v>130</v>
      </c>
      <c r="I72" s="6"/>
      <c r="K72" s="16">
        <v>450</v>
      </c>
      <c r="L72" s="10">
        <v>0.9</v>
      </c>
      <c r="M72" s="11">
        <v>2</v>
      </c>
      <c r="N72" s="194">
        <v>0.3</v>
      </c>
      <c r="O72" s="115">
        <f t="shared" si="4"/>
        <v>121.5</v>
      </c>
      <c r="P72" s="115">
        <f t="shared" si="5"/>
        <v>142.155</v>
      </c>
    </row>
    <row r="73" spans="1:16" ht="31.5">
      <c r="A73" s="8">
        <v>21</v>
      </c>
      <c r="B73" s="15" t="s">
        <v>67</v>
      </c>
      <c r="C73" s="16">
        <v>1350</v>
      </c>
      <c r="D73" s="67">
        <v>43496</v>
      </c>
      <c r="E73" s="67">
        <v>43553</v>
      </c>
      <c r="F73" s="67">
        <v>43616</v>
      </c>
      <c r="G73" s="206">
        <f t="shared" si="3"/>
        <v>76.2078951379363</v>
      </c>
      <c r="H73" s="6">
        <v>260</v>
      </c>
      <c r="I73" s="6"/>
      <c r="K73" s="16">
        <v>1350</v>
      </c>
      <c r="L73" s="10">
        <v>0.9</v>
      </c>
      <c r="M73" s="11">
        <v>1.5</v>
      </c>
      <c r="N73" s="194">
        <v>0.24</v>
      </c>
      <c r="O73" s="115">
        <f t="shared" si="4"/>
        <v>291.59999999999997</v>
      </c>
      <c r="P73" s="115">
        <f t="shared" si="5"/>
        <v>341.1719999999999</v>
      </c>
    </row>
    <row r="74" spans="1:16" ht="31.5">
      <c r="A74" s="8">
        <v>22</v>
      </c>
      <c r="B74" s="15" t="s">
        <v>68</v>
      </c>
      <c r="C74" s="16">
        <v>1100</v>
      </c>
      <c r="D74" s="67">
        <v>43496</v>
      </c>
      <c r="E74" s="67">
        <v>43553</v>
      </c>
      <c r="F74" s="67">
        <v>43616</v>
      </c>
      <c r="G74" s="206">
        <f t="shared" si="3"/>
        <v>94.96676163342829</v>
      </c>
      <c r="H74" s="6">
        <v>220</v>
      </c>
      <c r="I74" s="6"/>
      <c r="K74" s="16">
        <v>1100</v>
      </c>
      <c r="L74" s="10">
        <v>0.6</v>
      </c>
      <c r="M74" s="11">
        <v>1.5</v>
      </c>
      <c r="N74" s="194">
        <v>0.3</v>
      </c>
      <c r="O74" s="115">
        <f t="shared" si="4"/>
        <v>198</v>
      </c>
      <c r="P74" s="115">
        <f t="shared" si="5"/>
        <v>231.66</v>
      </c>
    </row>
    <row r="75" spans="1:16" ht="31.5">
      <c r="A75" s="8">
        <v>23</v>
      </c>
      <c r="B75" s="15" t="s">
        <v>69</v>
      </c>
      <c r="C75" s="17">
        <v>800</v>
      </c>
      <c r="D75" s="67">
        <v>43496</v>
      </c>
      <c r="E75" s="67">
        <v>43565</v>
      </c>
      <c r="F75" s="67">
        <v>43616</v>
      </c>
      <c r="G75" s="206">
        <f t="shared" si="3"/>
        <v>65.28964862298196</v>
      </c>
      <c r="H75" s="6">
        <v>220</v>
      </c>
      <c r="I75" s="6"/>
      <c r="K75" s="17">
        <v>800</v>
      </c>
      <c r="L75" s="10">
        <v>1.5</v>
      </c>
      <c r="M75" s="11">
        <v>1.5</v>
      </c>
      <c r="N75" s="194">
        <v>0.24</v>
      </c>
      <c r="O75" s="115">
        <f t="shared" si="4"/>
        <v>288</v>
      </c>
      <c r="P75" s="115">
        <f t="shared" si="5"/>
        <v>336.96</v>
      </c>
    </row>
    <row r="76" spans="1:16" ht="31.5">
      <c r="A76" s="8">
        <v>24</v>
      </c>
      <c r="B76" s="15" t="s">
        <v>70</v>
      </c>
      <c r="C76" s="16">
        <v>750</v>
      </c>
      <c r="D76" s="67">
        <v>43496</v>
      </c>
      <c r="E76" s="67">
        <v>43565</v>
      </c>
      <c r="F76" s="67">
        <v>43616</v>
      </c>
      <c r="G76" s="206">
        <f t="shared" si="3"/>
        <v>67.53191938377124</v>
      </c>
      <c r="H76" s="6">
        <v>160</v>
      </c>
      <c r="I76" s="6"/>
      <c r="K76" s="16">
        <v>750</v>
      </c>
      <c r="L76" s="10">
        <v>0.9</v>
      </c>
      <c r="M76" s="11">
        <v>1.25</v>
      </c>
      <c r="N76" s="194">
        <v>0.3</v>
      </c>
      <c r="O76" s="115">
        <f t="shared" si="4"/>
        <v>202.5</v>
      </c>
      <c r="P76" s="115">
        <f t="shared" si="5"/>
        <v>236.92499999999998</v>
      </c>
    </row>
    <row r="77" spans="1:16" ht="31.5">
      <c r="A77" s="8">
        <v>25</v>
      </c>
      <c r="B77" s="15" t="s">
        <v>71</v>
      </c>
      <c r="C77" s="16">
        <v>475</v>
      </c>
      <c r="D77" s="67">
        <v>43496</v>
      </c>
      <c r="E77" s="67">
        <v>43565</v>
      </c>
      <c r="F77" s="67">
        <v>43616</v>
      </c>
      <c r="G77" s="206">
        <f t="shared" si="3"/>
        <v>97.96571200079973</v>
      </c>
      <c r="H77" s="6">
        <v>245</v>
      </c>
      <c r="I77" s="6"/>
      <c r="K77" s="16">
        <v>475</v>
      </c>
      <c r="L77" s="10">
        <v>1.5</v>
      </c>
      <c r="M77" s="11">
        <v>1.5</v>
      </c>
      <c r="N77" s="194">
        <v>0.3</v>
      </c>
      <c r="O77" s="115">
        <f t="shared" si="4"/>
        <v>213.75</v>
      </c>
      <c r="P77" s="115">
        <f t="shared" si="5"/>
        <v>250.08749999999998</v>
      </c>
    </row>
    <row r="78" spans="1:16" ht="31.5">
      <c r="A78" s="8">
        <v>26</v>
      </c>
      <c r="B78" s="15" t="s">
        <v>72</v>
      </c>
      <c r="C78" s="16">
        <v>800</v>
      </c>
      <c r="D78" s="67">
        <v>43496</v>
      </c>
      <c r="E78" s="67">
        <v>43565</v>
      </c>
      <c r="F78" s="67">
        <v>43616</v>
      </c>
      <c r="G78" s="206">
        <f t="shared" si="3"/>
        <v>81.4000814000814</v>
      </c>
      <c r="H78" s="6">
        <v>160</v>
      </c>
      <c r="I78" s="6"/>
      <c r="K78" s="16">
        <v>800</v>
      </c>
      <c r="L78" s="10">
        <v>0.7</v>
      </c>
      <c r="M78" s="11">
        <v>1.2</v>
      </c>
      <c r="N78" s="194">
        <v>0.3</v>
      </c>
      <c r="O78" s="115">
        <f t="shared" si="4"/>
        <v>168</v>
      </c>
      <c r="P78" s="115">
        <f t="shared" si="5"/>
        <v>196.56</v>
      </c>
    </row>
    <row r="79" spans="1:16" ht="31.5">
      <c r="A79" s="8">
        <v>27</v>
      </c>
      <c r="B79" s="15" t="s">
        <v>73</v>
      </c>
      <c r="C79" s="16">
        <v>300</v>
      </c>
      <c r="D79" s="67">
        <v>43496</v>
      </c>
      <c r="E79" s="67">
        <v>43565</v>
      </c>
      <c r="F79" s="67">
        <v>43616</v>
      </c>
      <c r="G79" s="206">
        <f t="shared" si="3"/>
        <v>93.52787130564909</v>
      </c>
      <c r="H79" s="6">
        <v>130</v>
      </c>
      <c r="I79" s="6"/>
      <c r="K79" s="16">
        <v>300</v>
      </c>
      <c r="L79" s="10">
        <v>1.2</v>
      </c>
      <c r="M79" s="11">
        <v>1.5</v>
      </c>
      <c r="N79" s="194">
        <v>0.33</v>
      </c>
      <c r="O79" s="115">
        <f t="shared" si="4"/>
        <v>118.80000000000001</v>
      </c>
      <c r="P79" s="115">
        <f t="shared" si="5"/>
        <v>138.996</v>
      </c>
    </row>
    <row r="80" spans="1:16" ht="31.5">
      <c r="A80" s="8">
        <v>28</v>
      </c>
      <c r="B80" s="15" t="s">
        <v>74</v>
      </c>
      <c r="C80" s="16">
        <v>300</v>
      </c>
      <c r="D80" s="67">
        <v>43496</v>
      </c>
      <c r="E80" s="67">
        <v>43565</v>
      </c>
      <c r="F80" s="67">
        <v>43616</v>
      </c>
      <c r="G80" s="206">
        <f t="shared" si="3"/>
        <v>80.72174738841407</v>
      </c>
      <c r="H80" s="6">
        <v>102</v>
      </c>
      <c r="I80" s="6"/>
      <c r="K80" s="16">
        <v>300</v>
      </c>
      <c r="L80" s="10">
        <v>1.2</v>
      </c>
      <c r="M80" s="11">
        <v>1.5</v>
      </c>
      <c r="N80" s="194">
        <v>0.3</v>
      </c>
      <c r="O80" s="115">
        <f t="shared" si="4"/>
        <v>108</v>
      </c>
      <c r="P80" s="115">
        <f t="shared" si="5"/>
        <v>126.35999999999999</v>
      </c>
    </row>
    <row r="81" spans="1:16" ht="15.75">
      <c r="A81" s="8">
        <v>29</v>
      </c>
      <c r="B81" s="15" t="s">
        <v>75</v>
      </c>
      <c r="C81" s="16">
        <v>600</v>
      </c>
      <c r="D81" s="67">
        <v>43496</v>
      </c>
      <c r="E81" s="6"/>
      <c r="F81" s="67">
        <v>43616</v>
      </c>
      <c r="G81" s="206">
        <f t="shared" si="3"/>
        <v>47.134238310708895</v>
      </c>
      <c r="H81" s="6">
        <v>135</v>
      </c>
      <c r="I81" s="6"/>
      <c r="K81" s="16">
        <v>600</v>
      </c>
      <c r="L81" s="10">
        <v>1.2</v>
      </c>
      <c r="M81" s="11">
        <v>1.5</v>
      </c>
      <c r="N81" s="194">
        <v>0.34</v>
      </c>
      <c r="O81" s="115">
        <f t="shared" si="4"/>
        <v>244.8</v>
      </c>
      <c r="P81" s="115">
        <f t="shared" si="5"/>
        <v>286.416</v>
      </c>
    </row>
    <row r="82" spans="1:16" ht="31.5">
      <c r="A82" s="8">
        <v>30</v>
      </c>
      <c r="B82" s="15" t="s">
        <v>76</v>
      </c>
      <c r="C82" s="16">
        <v>814</v>
      </c>
      <c r="D82" s="67">
        <v>43496</v>
      </c>
      <c r="E82" s="67">
        <v>43553</v>
      </c>
      <c r="F82" s="67">
        <v>43616</v>
      </c>
      <c r="G82" s="206">
        <f t="shared" si="3"/>
        <v>44.91671158337825</v>
      </c>
      <c r="H82" s="6">
        <v>154</v>
      </c>
      <c r="I82" s="6"/>
      <c r="K82" s="16">
        <v>814</v>
      </c>
      <c r="L82" s="10">
        <v>1.2</v>
      </c>
      <c r="M82" s="11">
        <v>1.6</v>
      </c>
      <c r="N82" s="194">
        <v>0.3</v>
      </c>
      <c r="O82" s="115">
        <f t="shared" si="4"/>
        <v>293.03999999999996</v>
      </c>
      <c r="P82" s="115">
        <f t="shared" si="5"/>
        <v>342.85679999999996</v>
      </c>
    </row>
    <row r="83" spans="1:16" ht="31.5">
      <c r="A83" s="8">
        <v>31</v>
      </c>
      <c r="B83" s="15" t="s">
        <v>77</v>
      </c>
      <c r="C83" s="16">
        <v>615</v>
      </c>
      <c r="D83" s="67">
        <v>43496</v>
      </c>
      <c r="E83" s="67">
        <v>43553</v>
      </c>
      <c r="F83" s="67">
        <v>43616</v>
      </c>
      <c r="G83" s="206">
        <f t="shared" si="3"/>
        <v>69.48787436592315</v>
      </c>
      <c r="H83" s="6">
        <v>102</v>
      </c>
      <c r="I83" s="6"/>
      <c r="K83" s="16">
        <v>615</v>
      </c>
      <c r="L83" s="10">
        <v>0.6</v>
      </c>
      <c r="M83" s="11">
        <v>1.25</v>
      </c>
      <c r="N83" s="194">
        <v>0.34</v>
      </c>
      <c r="O83" s="115">
        <f t="shared" si="4"/>
        <v>125.46000000000001</v>
      </c>
      <c r="P83" s="115">
        <f t="shared" si="5"/>
        <v>146.7882</v>
      </c>
    </row>
    <row r="84" spans="1:16" ht="31.5">
      <c r="A84" s="8">
        <v>32</v>
      </c>
      <c r="B84" s="15" t="s">
        <v>78</v>
      </c>
      <c r="C84" s="11">
        <v>615</v>
      </c>
      <c r="D84" s="67">
        <v>43496</v>
      </c>
      <c r="E84" s="67">
        <v>43553</v>
      </c>
      <c r="F84" s="67">
        <v>43616</v>
      </c>
      <c r="G84" s="206">
        <f t="shared" si="3"/>
        <v>64.71909867414412</v>
      </c>
      <c r="H84" s="6">
        <v>95</v>
      </c>
      <c r="I84" s="6"/>
      <c r="K84" s="11">
        <v>615</v>
      </c>
      <c r="L84" s="196">
        <v>0.6</v>
      </c>
      <c r="M84" s="11">
        <v>1.25</v>
      </c>
      <c r="N84" s="194">
        <v>0.34</v>
      </c>
      <c r="O84" s="115">
        <f t="shared" si="4"/>
        <v>125.46000000000001</v>
      </c>
      <c r="P84" s="115">
        <f t="shared" si="5"/>
        <v>146.7882</v>
      </c>
    </row>
    <row r="85" spans="1:16" ht="15.75">
      <c r="A85" s="51"/>
      <c r="B85" s="61" t="s">
        <v>5</v>
      </c>
      <c r="C85" s="135">
        <f>SUM(C53:C84)</f>
        <v>22185</v>
      </c>
      <c r="D85" s="43"/>
      <c r="E85" s="43"/>
      <c r="F85" s="43"/>
      <c r="G85" s="43"/>
      <c r="H85" s="135">
        <f>SUM(H53:H84)</f>
        <v>5472</v>
      </c>
      <c r="I85" s="43"/>
      <c r="K85" s="197">
        <f>SUM(K53:K84)</f>
        <v>22185</v>
      </c>
      <c r="L85" s="198">
        <f>SUM(L53:L84)</f>
        <v>34.55</v>
      </c>
      <c r="M85" s="199"/>
      <c r="N85" s="199"/>
      <c r="O85" s="200">
        <f>SUM(O53:O84)</f>
        <v>9071.006399999998</v>
      </c>
      <c r="P85" s="142">
        <f>SUM(P53:P84)</f>
        <v>10613.077487999995</v>
      </c>
    </row>
    <row r="86" spans="1:9" ht="18.75">
      <c r="A86" s="266" t="s">
        <v>103</v>
      </c>
      <c r="B86" s="266"/>
      <c r="C86" s="266"/>
      <c r="D86" s="43"/>
      <c r="E86" s="43"/>
      <c r="F86" s="43"/>
      <c r="G86" s="43"/>
      <c r="H86" s="43"/>
      <c r="I86" s="43"/>
    </row>
    <row r="87" spans="1:17" ht="31.5">
      <c r="A87" s="54">
        <v>1</v>
      </c>
      <c r="B87" s="56" t="s">
        <v>79</v>
      </c>
      <c r="C87" s="54">
        <v>480</v>
      </c>
      <c r="D87" s="55" t="s">
        <v>155</v>
      </c>
      <c r="E87" s="55" t="s">
        <v>156</v>
      </c>
      <c r="F87" s="55" t="s">
        <v>157</v>
      </c>
      <c r="G87" s="206">
        <f>H87/P87*100</f>
        <v>100</v>
      </c>
      <c r="H87" s="207">
        <v>1010</v>
      </c>
      <c r="I87" s="55"/>
      <c r="K87" s="201">
        <v>480</v>
      </c>
      <c r="L87" s="201">
        <v>6</v>
      </c>
      <c r="M87" s="201">
        <v>1.8</v>
      </c>
      <c r="N87" s="10">
        <v>0.3</v>
      </c>
      <c r="O87" s="12">
        <f aca="true" t="shared" si="6" ref="O87:O99">K87*L87*N87</f>
        <v>864</v>
      </c>
      <c r="P87" s="12">
        <v>1010</v>
      </c>
      <c r="Q87" s="58">
        <v>1</v>
      </c>
    </row>
    <row r="88" spans="1:18" ht="15.75">
      <c r="A88" s="54">
        <v>2</v>
      </c>
      <c r="B88" s="56" t="s">
        <v>80</v>
      </c>
      <c r="C88" s="54">
        <v>350</v>
      </c>
      <c r="D88" s="60">
        <v>43505</v>
      </c>
      <c r="E88" s="55" t="s">
        <v>158</v>
      </c>
      <c r="F88" s="55" t="s">
        <v>157</v>
      </c>
      <c r="G88" s="206">
        <f>H88/P88*100</f>
        <v>21.52273338714017</v>
      </c>
      <c r="H88" s="207">
        <v>8</v>
      </c>
      <c r="I88" s="55"/>
      <c r="K88" s="201">
        <v>350</v>
      </c>
      <c r="L88" s="201">
        <v>0.6</v>
      </c>
      <c r="M88" s="201">
        <v>1.5</v>
      </c>
      <c r="N88" s="10">
        <v>0.15</v>
      </c>
      <c r="O88" s="12">
        <f t="shared" si="6"/>
        <v>31.5</v>
      </c>
      <c r="P88" s="12">
        <f aca="true" t="shared" si="7" ref="P88:P109">O88*1.18</f>
        <v>37.169999999999995</v>
      </c>
      <c r="Q88" s="58">
        <v>0.2</v>
      </c>
      <c r="R88" s="35">
        <f>P88*0.2</f>
        <v>7.433999999999999</v>
      </c>
    </row>
    <row r="89" spans="1:18" ht="31.5">
      <c r="A89" s="54">
        <v>3</v>
      </c>
      <c r="B89" s="56" t="s">
        <v>81</v>
      </c>
      <c r="C89" s="54">
        <v>1400</v>
      </c>
      <c r="D89" s="55" t="s">
        <v>159</v>
      </c>
      <c r="E89" s="55" t="s">
        <v>160</v>
      </c>
      <c r="F89" s="55" t="s">
        <v>157</v>
      </c>
      <c r="G89" s="206">
        <f aca="true" t="shared" si="8" ref="G89:G110">H89/P89*100</f>
        <v>44.21768707482993</v>
      </c>
      <c r="H89" s="207">
        <v>65</v>
      </c>
      <c r="I89" s="55"/>
      <c r="K89" s="201">
        <v>1400</v>
      </c>
      <c r="L89" s="201">
        <v>0.9</v>
      </c>
      <c r="M89" s="201">
        <v>1.5</v>
      </c>
      <c r="N89" s="10">
        <v>0.1</v>
      </c>
      <c r="O89" s="12">
        <f t="shared" si="6"/>
        <v>126</v>
      </c>
      <c r="P89" s="12">
        <v>147</v>
      </c>
      <c r="Q89" s="58">
        <v>0.05</v>
      </c>
      <c r="R89" s="35">
        <f>P89*0.2</f>
        <v>29.400000000000002</v>
      </c>
    </row>
    <row r="90" spans="1:17" ht="15.75">
      <c r="A90" s="54">
        <v>4</v>
      </c>
      <c r="B90" s="56" t="s">
        <v>82</v>
      </c>
      <c r="C90" s="54">
        <v>640</v>
      </c>
      <c r="D90" s="55" t="s">
        <v>155</v>
      </c>
      <c r="E90" s="55" t="s">
        <v>156</v>
      </c>
      <c r="F90" s="55" t="s">
        <v>157</v>
      </c>
      <c r="G90" s="206">
        <f t="shared" si="8"/>
        <v>79.61783439490446</v>
      </c>
      <c r="H90" s="207">
        <v>375</v>
      </c>
      <c r="I90" s="55"/>
      <c r="K90" s="201">
        <v>640</v>
      </c>
      <c r="L90" s="201">
        <v>4.2</v>
      </c>
      <c r="M90" s="201">
        <v>3.6</v>
      </c>
      <c r="N90" s="10">
        <v>0.15</v>
      </c>
      <c r="O90" s="12">
        <f t="shared" si="6"/>
        <v>403.2</v>
      </c>
      <c r="P90" s="12">
        <v>471</v>
      </c>
      <c r="Q90" s="58">
        <v>0.7</v>
      </c>
    </row>
    <row r="91" spans="1:17" ht="31.5">
      <c r="A91" s="54">
        <v>5</v>
      </c>
      <c r="B91" s="56" t="s">
        <v>83</v>
      </c>
      <c r="C91" s="54">
        <v>250</v>
      </c>
      <c r="D91" s="60">
        <v>43505</v>
      </c>
      <c r="E91" s="55" t="s">
        <v>161</v>
      </c>
      <c r="F91" s="55" t="s">
        <v>157</v>
      </c>
      <c r="G91" s="206">
        <f t="shared" si="8"/>
        <v>127.11864406779661</v>
      </c>
      <c r="H91" s="207">
        <v>45</v>
      </c>
      <c r="I91" s="55"/>
      <c r="K91" s="201">
        <v>250</v>
      </c>
      <c r="L91" s="201">
        <v>1.2</v>
      </c>
      <c r="M91" s="201">
        <v>1.2</v>
      </c>
      <c r="N91" s="10">
        <v>0.1</v>
      </c>
      <c r="O91" s="12">
        <f t="shared" si="6"/>
        <v>30</v>
      </c>
      <c r="P91" s="12">
        <f t="shared" si="7"/>
        <v>35.4</v>
      </c>
      <c r="Q91" s="58">
        <v>0.2</v>
      </c>
    </row>
    <row r="92" spans="1:17" ht="31.5">
      <c r="A92" s="54">
        <v>6</v>
      </c>
      <c r="B92" s="56" t="s">
        <v>84</v>
      </c>
      <c r="C92" s="54">
        <v>524</v>
      </c>
      <c r="D92" s="60">
        <v>43505</v>
      </c>
      <c r="E92" s="55" t="s">
        <v>161</v>
      </c>
      <c r="F92" s="55" t="s">
        <v>157</v>
      </c>
      <c r="G92" s="206">
        <f t="shared" si="8"/>
        <v>74.12558761374909</v>
      </c>
      <c r="H92" s="207">
        <v>55</v>
      </c>
      <c r="I92" s="55"/>
      <c r="K92" s="201">
        <v>524</v>
      </c>
      <c r="L92" s="201">
        <v>1.2</v>
      </c>
      <c r="M92" s="201">
        <v>1.8</v>
      </c>
      <c r="N92" s="10">
        <v>0.1</v>
      </c>
      <c r="O92" s="12">
        <f t="shared" si="6"/>
        <v>62.879999999999995</v>
      </c>
      <c r="P92" s="12">
        <f t="shared" si="7"/>
        <v>74.19839999999999</v>
      </c>
      <c r="Q92" s="58">
        <v>0.2</v>
      </c>
    </row>
    <row r="93" spans="1:17" ht="31.5">
      <c r="A93" s="54">
        <v>7</v>
      </c>
      <c r="B93" s="56" t="s">
        <v>85</v>
      </c>
      <c r="C93" s="54">
        <v>191</v>
      </c>
      <c r="D93" s="60">
        <v>43505</v>
      </c>
      <c r="E93" s="55" t="s">
        <v>161</v>
      </c>
      <c r="F93" s="55" t="s">
        <v>157</v>
      </c>
      <c r="G93" s="206">
        <f t="shared" si="8"/>
        <v>42.66298968579562</v>
      </c>
      <c r="H93" s="207">
        <v>15</v>
      </c>
      <c r="I93" s="55"/>
      <c r="K93" s="201">
        <v>191</v>
      </c>
      <c r="L93" s="201">
        <v>1.3</v>
      </c>
      <c r="M93" s="201">
        <v>1.8</v>
      </c>
      <c r="N93" s="10">
        <v>0.12</v>
      </c>
      <c r="O93" s="12">
        <f t="shared" si="6"/>
        <v>29.796</v>
      </c>
      <c r="P93" s="12">
        <f t="shared" si="7"/>
        <v>35.159279999999995</v>
      </c>
      <c r="Q93" s="58">
        <v>0.2</v>
      </c>
    </row>
    <row r="94" spans="1:17" ht="31.5">
      <c r="A94" s="54">
        <v>8</v>
      </c>
      <c r="B94" s="56" t="s">
        <v>86</v>
      </c>
      <c r="C94" s="54">
        <v>900</v>
      </c>
      <c r="D94" s="59" t="s">
        <v>163</v>
      </c>
      <c r="E94" s="55" t="s">
        <v>162</v>
      </c>
      <c r="F94" s="55" t="s">
        <v>157</v>
      </c>
      <c r="G94" s="206">
        <f t="shared" si="8"/>
        <v>35.714285714285715</v>
      </c>
      <c r="H94" s="207">
        <v>45</v>
      </c>
      <c r="I94" s="55"/>
      <c r="K94" s="201">
        <v>900</v>
      </c>
      <c r="L94" s="201">
        <v>1.2</v>
      </c>
      <c r="M94" s="201">
        <v>0.6</v>
      </c>
      <c r="N94" s="10">
        <v>0.1</v>
      </c>
      <c r="O94" s="12">
        <f t="shared" si="6"/>
        <v>108</v>
      </c>
      <c r="P94" s="12">
        <v>126</v>
      </c>
      <c r="Q94" s="58">
        <v>0.25</v>
      </c>
    </row>
    <row r="95" spans="1:17" ht="47.25">
      <c r="A95" s="54">
        <v>9</v>
      </c>
      <c r="B95" s="56" t="s">
        <v>87</v>
      </c>
      <c r="C95" s="54">
        <v>341</v>
      </c>
      <c r="D95" s="59" t="s">
        <v>163</v>
      </c>
      <c r="E95" s="55" t="s">
        <v>162</v>
      </c>
      <c r="F95" s="55" t="s">
        <v>157</v>
      </c>
      <c r="G95" s="206">
        <f t="shared" si="8"/>
        <v>22.090782068912198</v>
      </c>
      <c r="H95" s="207">
        <v>10</v>
      </c>
      <c r="I95" s="55"/>
      <c r="K95" s="201">
        <v>341</v>
      </c>
      <c r="L95" s="201">
        <v>0.75</v>
      </c>
      <c r="M95" s="201">
        <v>1.5</v>
      </c>
      <c r="N95" s="10">
        <v>0.15</v>
      </c>
      <c r="O95" s="12">
        <f t="shared" si="6"/>
        <v>38.3625</v>
      </c>
      <c r="P95" s="12">
        <f t="shared" si="7"/>
        <v>45.26774999999999</v>
      </c>
      <c r="Q95" s="58">
        <v>0.2</v>
      </c>
    </row>
    <row r="96" spans="1:17" ht="31.5">
      <c r="A96" s="54">
        <v>10</v>
      </c>
      <c r="B96" s="56" t="s">
        <v>88</v>
      </c>
      <c r="C96" s="54">
        <v>300</v>
      </c>
      <c r="D96" s="59" t="s">
        <v>163</v>
      </c>
      <c r="E96" s="55" t="s">
        <v>162</v>
      </c>
      <c r="F96" s="55" t="s">
        <v>157</v>
      </c>
      <c r="G96" s="206">
        <f t="shared" si="8"/>
        <v>34</v>
      </c>
      <c r="H96" s="207">
        <v>34</v>
      </c>
      <c r="I96" s="55"/>
      <c r="K96" s="201">
        <v>300</v>
      </c>
      <c r="L96" s="201">
        <v>1.9</v>
      </c>
      <c r="M96" s="201">
        <v>2.1</v>
      </c>
      <c r="N96" s="10">
        <v>0.15</v>
      </c>
      <c r="O96" s="12">
        <f t="shared" si="6"/>
        <v>85.5</v>
      </c>
      <c r="P96" s="12">
        <v>100</v>
      </c>
      <c r="Q96" s="58">
        <v>0.25</v>
      </c>
    </row>
    <row r="97" spans="1:17" ht="31.5">
      <c r="A97" s="54">
        <v>11</v>
      </c>
      <c r="B97" s="56" t="s">
        <v>89</v>
      </c>
      <c r="C97" s="54">
        <v>30</v>
      </c>
      <c r="D97" s="59" t="s">
        <v>163</v>
      </c>
      <c r="E97" s="55" t="s">
        <v>162</v>
      </c>
      <c r="F97" s="55" t="s">
        <v>157</v>
      </c>
      <c r="G97" s="206">
        <f t="shared" si="8"/>
        <v>94.16195856873824</v>
      </c>
      <c r="H97" s="207">
        <v>5</v>
      </c>
      <c r="I97" s="55"/>
      <c r="K97" s="201">
        <v>30</v>
      </c>
      <c r="L97" s="201">
        <v>1</v>
      </c>
      <c r="M97" s="201">
        <v>1.43</v>
      </c>
      <c r="N97" s="10">
        <v>0.15</v>
      </c>
      <c r="O97" s="12">
        <f t="shared" si="6"/>
        <v>4.5</v>
      </c>
      <c r="P97" s="12">
        <f t="shared" si="7"/>
        <v>5.31</v>
      </c>
      <c r="Q97" s="58">
        <v>0.1</v>
      </c>
    </row>
    <row r="98" spans="1:17" ht="31.5">
      <c r="A98" s="54">
        <v>12</v>
      </c>
      <c r="B98" s="56" t="s">
        <v>90</v>
      </c>
      <c r="C98" s="54">
        <v>225</v>
      </c>
      <c r="D98" s="59" t="s">
        <v>163</v>
      </c>
      <c r="E98" s="55" t="s">
        <v>164</v>
      </c>
      <c r="F98" s="55" t="s">
        <v>157</v>
      </c>
      <c r="G98" s="206">
        <f t="shared" si="8"/>
        <v>8.064516129032258</v>
      </c>
      <c r="H98" s="207">
        <v>5</v>
      </c>
      <c r="I98" s="55"/>
      <c r="K98" s="201">
        <v>225</v>
      </c>
      <c r="L98" s="201">
        <v>1.58</v>
      </c>
      <c r="M98" s="201">
        <v>1.6</v>
      </c>
      <c r="N98" s="10">
        <v>0.15</v>
      </c>
      <c r="O98" s="12">
        <f t="shared" si="6"/>
        <v>53.324999999999996</v>
      </c>
      <c r="P98" s="12">
        <v>62</v>
      </c>
      <c r="Q98" s="58">
        <v>0.1</v>
      </c>
    </row>
    <row r="99" spans="1:17" ht="31.5">
      <c r="A99" s="54">
        <v>13</v>
      </c>
      <c r="B99" s="56" t="s">
        <v>91</v>
      </c>
      <c r="C99" s="54">
        <v>100</v>
      </c>
      <c r="D99" s="59" t="s">
        <v>163</v>
      </c>
      <c r="E99" s="55" t="s">
        <v>164</v>
      </c>
      <c r="F99" s="55" t="s">
        <v>157</v>
      </c>
      <c r="G99" s="206">
        <f t="shared" si="8"/>
        <v>52.96610169491526</v>
      </c>
      <c r="H99" s="207">
        <v>10</v>
      </c>
      <c r="I99" s="55"/>
      <c r="K99" s="201">
        <v>100</v>
      </c>
      <c r="L99" s="201">
        <v>0.8</v>
      </c>
      <c r="M99" s="201">
        <v>1.15</v>
      </c>
      <c r="N99" s="10">
        <v>0.2</v>
      </c>
      <c r="O99" s="12">
        <f t="shared" si="6"/>
        <v>16</v>
      </c>
      <c r="P99" s="12">
        <f t="shared" si="7"/>
        <v>18.88</v>
      </c>
      <c r="Q99" s="58">
        <v>0.15</v>
      </c>
    </row>
    <row r="100" spans="1:17" ht="31.5">
      <c r="A100" s="54">
        <v>14</v>
      </c>
      <c r="B100" s="56" t="s">
        <v>92</v>
      </c>
      <c r="C100" s="54">
        <v>285</v>
      </c>
      <c r="D100" s="59" t="s">
        <v>163</v>
      </c>
      <c r="E100" s="55" t="s">
        <v>165</v>
      </c>
      <c r="F100" s="55" t="s">
        <v>157</v>
      </c>
      <c r="G100" s="206">
        <f t="shared" si="8"/>
        <v>23.127498595830446</v>
      </c>
      <c r="H100" s="207">
        <v>7</v>
      </c>
      <c r="I100" s="55"/>
      <c r="K100" s="201">
        <v>285</v>
      </c>
      <c r="L100" s="201">
        <v>0.6</v>
      </c>
      <c r="M100" s="201">
        <v>1.2</v>
      </c>
      <c r="N100" s="10">
        <v>0.15</v>
      </c>
      <c r="O100" s="12">
        <f>K100*L100*N100</f>
        <v>25.65</v>
      </c>
      <c r="P100" s="12">
        <f t="shared" si="7"/>
        <v>30.266999999999996</v>
      </c>
      <c r="Q100" s="58">
        <v>0.1</v>
      </c>
    </row>
    <row r="101" spans="1:17" ht="31.5">
      <c r="A101" s="54">
        <v>15</v>
      </c>
      <c r="B101" s="56" t="s">
        <v>93</v>
      </c>
      <c r="C101" s="54">
        <v>510</v>
      </c>
      <c r="D101" s="59" t="s">
        <v>163</v>
      </c>
      <c r="E101" s="55" t="s">
        <v>165</v>
      </c>
      <c r="F101" s="55" t="s">
        <v>157</v>
      </c>
      <c r="G101" s="206">
        <f t="shared" si="8"/>
        <v>21.917007597895967</v>
      </c>
      <c r="H101" s="207">
        <v>15</v>
      </c>
      <c r="I101" s="55"/>
      <c r="K101" s="201">
        <v>510</v>
      </c>
      <c r="L101" s="201">
        <v>0.8</v>
      </c>
      <c r="M101" s="201">
        <v>1.8</v>
      </c>
      <c r="N101" s="10">
        <v>0.15</v>
      </c>
      <c r="O101" s="12">
        <v>58</v>
      </c>
      <c r="P101" s="12">
        <f t="shared" si="7"/>
        <v>68.44</v>
      </c>
      <c r="Q101" s="58">
        <v>0.15</v>
      </c>
    </row>
    <row r="102" spans="1:17" ht="31.5">
      <c r="A102" s="54">
        <v>16</v>
      </c>
      <c r="B102" s="56" t="s">
        <v>94</v>
      </c>
      <c r="C102" s="54">
        <v>670</v>
      </c>
      <c r="D102" s="59" t="s">
        <v>163</v>
      </c>
      <c r="E102" s="55" t="s">
        <v>165</v>
      </c>
      <c r="F102" s="55" t="s">
        <v>157</v>
      </c>
      <c r="G102" s="206">
        <f t="shared" si="8"/>
        <v>16.39344262295082</v>
      </c>
      <c r="H102" s="207">
        <v>20</v>
      </c>
      <c r="I102" s="55"/>
      <c r="K102" s="201">
        <v>670</v>
      </c>
      <c r="L102" s="201">
        <v>1</v>
      </c>
      <c r="M102" s="201">
        <v>1.8</v>
      </c>
      <c r="N102" s="10">
        <v>0.15</v>
      </c>
      <c r="O102" s="12">
        <v>105</v>
      </c>
      <c r="P102" s="12">
        <v>122</v>
      </c>
      <c r="Q102" s="58">
        <v>0.1</v>
      </c>
    </row>
    <row r="103" spans="1:17" ht="15.75">
      <c r="A103" s="54">
        <v>17</v>
      </c>
      <c r="B103" s="56" t="s">
        <v>95</v>
      </c>
      <c r="C103" s="54">
        <v>330</v>
      </c>
      <c r="D103" s="59" t="s">
        <v>163</v>
      </c>
      <c r="E103" s="55" t="s">
        <v>165</v>
      </c>
      <c r="F103" s="55" t="s">
        <v>157</v>
      </c>
      <c r="G103" s="206">
        <f t="shared" si="8"/>
        <v>33.790176519882145</v>
      </c>
      <c r="H103" s="207">
        <v>15</v>
      </c>
      <c r="I103" s="55"/>
      <c r="K103" s="201">
        <v>330</v>
      </c>
      <c r="L103" s="201">
        <v>0.76</v>
      </c>
      <c r="M103" s="201">
        <v>2.44</v>
      </c>
      <c r="N103" s="10">
        <v>0.15</v>
      </c>
      <c r="O103" s="12">
        <f aca="true" t="shared" si="9" ref="O103:O110">K103*L103*N103</f>
        <v>37.62</v>
      </c>
      <c r="P103" s="12">
        <f t="shared" si="7"/>
        <v>44.3916</v>
      </c>
      <c r="Q103" s="58">
        <v>0.1</v>
      </c>
    </row>
    <row r="104" spans="1:17" ht="31.5">
      <c r="A104" s="54">
        <v>18</v>
      </c>
      <c r="B104" s="56" t="s">
        <v>96</v>
      </c>
      <c r="C104" s="54">
        <v>350</v>
      </c>
      <c r="D104" s="59" t="s">
        <v>163</v>
      </c>
      <c r="E104" s="55" t="s">
        <v>164</v>
      </c>
      <c r="F104" s="55" t="s">
        <v>157</v>
      </c>
      <c r="G104" s="206">
        <f t="shared" si="8"/>
        <v>72.63922518159808</v>
      </c>
      <c r="H104" s="207">
        <v>27</v>
      </c>
      <c r="I104" s="55"/>
      <c r="K104" s="201">
        <v>350</v>
      </c>
      <c r="L104" s="201">
        <v>0.6</v>
      </c>
      <c r="M104" s="201">
        <v>1.2</v>
      </c>
      <c r="N104" s="10">
        <v>0.15</v>
      </c>
      <c r="O104" s="12">
        <f t="shared" si="9"/>
        <v>31.5</v>
      </c>
      <c r="P104" s="12">
        <f t="shared" si="7"/>
        <v>37.169999999999995</v>
      </c>
      <c r="Q104" s="58">
        <v>0.4</v>
      </c>
    </row>
    <row r="105" spans="1:17" ht="31.5">
      <c r="A105" s="54">
        <v>19</v>
      </c>
      <c r="B105" s="56" t="s">
        <v>97</v>
      </c>
      <c r="C105" s="54">
        <v>750</v>
      </c>
      <c r="D105" s="60">
        <v>43505</v>
      </c>
      <c r="E105" s="55" t="s">
        <v>166</v>
      </c>
      <c r="F105" s="55" t="s">
        <v>157</v>
      </c>
      <c r="G105" s="206">
        <f t="shared" si="8"/>
        <v>3.5487959442332064</v>
      </c>
      <c r="H105" s="207">
        <v>28</v>
      </c>
      <c r="I105" s="55"/>
      <c r="K105" s="201">
        <v>750</v>
      </c>
      <c r="L105" s="201">
        <v>6</v>
      </c>
      <c r="M105" s="201">
        <v>4.5</v>
      </c>
      <c r="N105" s="10">
        <v>0.15</v>
      </c>
      <c r="O105" s="12">
        <f t="shared" si="9"/>
        <v>675</v>
      </c>
      <c r="P105" s="12">
        <v>789</v>
      </c>
      <c r="Q105" s="58">
        <v>0.5</v>
      </c>
    </row>
    <row r="106" spans="1:17" ht="31.5">
      <c r="A106" s="54">
        <v>20</v>
      </c>
      <c r="B106" s="56" t="s">
        <v>98</v>
      </c>
      <c r="C106" s="54">
        <v>190</v>
      </c>
      <c r="D106" s="59" t="s">
        <v>163</v>
      </c>
      <c r="E106" s="55" t="s">
        <v>166</v>
      </c>
      <c r="F106" s="55" t="s">
        <v>157</v>
      </c>
      <c r="G106" s="206">
        <f t="shared" si="8"/>
        <v>77.43582119139658</v>
      </c>
      <c r="H106" s="207">
        <v>25</v>
      </c>
      <c r="I106" s="55"/>
      <c r="K106" s="201">
        <v>190</v>
      </c>
      <c r="L106" s="201">
        <v>1.2</v>
      </c>
      <c r="M106" s="201">
        <v>1.2</v>
      </c>
      <c r="N106" s="10">
        <v>0.12</v>
      </c>
      <c r="O106" s="12">
        <f t="shared" si="9"/>
        <v>27.36</v>
      </c>
      <c r="P106" s="12">
        <f t="shared" si="7"/>
        <v>32.2848</v>
      </c>
      <c r="Q106" s="58">
        <v>0.2</v>
      </c>
    </row>
    <row r="107" spans="1:17" ht="31.5">
      <c r="A107" s="54">
        <v>21</v>
      </c>
      <c r="B107" s="56" t="s">
        <v>99</v>
      </c>
      <c r="C107" s="54">
        <v>110</v>
      </c>
      <c r="D107" s="59" t="s">
        <v>163</v>
      </c>
      <c r="E107" s="55" t="s">
        <v>166</v>
      </c>
      <c r="F107" s="55" t="s">
        <v>157</v>
      </c>
      <c r="G107" s="206">
        <f t="shared" si="8"/>
        <v>87.31381612737546</v>
      </c>
      <c r="H107" s="207">
        <v>17</v>
      </c>
      <c r="I107" s="55"/>
      <c r="K107" s="201">
        <v>110</v>
      </c>
      <c r="L107" s="201">
        <v>1</v>
      </c>
      <c r="M107" s="201">
        <v>1.2</v>
      </c>
      <c r="N107" s="10">
        <v>0.15</v>
      </c>
      <c r="O107" s="12">
        <f t="shared" si="9"/>
        <v>16.5</v>
      </c>
      <c r="P107" s="12">
        <f t="shared" si="7"/>
        <v>19.47</v>
      </c>
      <c r="Q107" s="58">
        <v>0.2</v>
      </c>
    </row>
    <row r="108" spans="1:17" ht="31.5">
      <c r="A108" s="54">
        <v>22</v>
      </c>
      <c r="B108" s="56" t="s">
        <v>100</v>
      </c>
      <c r="C108" s="54">
        <v>90</v>
      </c>
      <c r="D108" s="59" t="s">
        <v>163</v>
      </c>
      <c r="E108" s="55" t="s">
        <v>166</v>
      </c>
      <c r="F108" s="55" t="s">
        <v>157</v>
      </c>
      <c r="G108" s="206">
        <f t="shared" si="8"/>
        <v>55.799679151844884</v>
      </c>
      <c r="H108" s="207">
        <v>8</v>
      </c>
      <c r="I108" s="55"/>
      <c r="K108" s="201">
        <v>90</v>
      </c>
      <c r="L108" s="201">
        <v>0.9</v>
      </c>
      <c r="M108" s="201">
        <v>1.1</v>
      </c>
      <c r="N108" s="10">
        <v>0.15</v>
      </c>
      <c r="O108" s="12">
        <f t="shared" si="9"/>
        <v>12.15</v>
      </c>
      <c r="P108" s="12">
        <f t="shared" si="7"/>
        <v>14.337</v>
      </c>
      <c r="Q108" s="58">
        <v>0.1</v>
      </c>
    </row>
    <row r="109" spans="1:17" ht="31.5">
      <c r="A109" s="54">
        <v>23</v>
      </c>
      <c r="B109" s="56" t="s">
        <v>101</v>
      </c>
      <c r="C109" s="54">
        <v>90</v>
      </c>
      <c r="D109" s="59" t="s">
        <v>163</v>
      </c>
      <c r="E109" s="55" t="s">
        <v>166</v>
      </c>
      <c r="F109" s="55" t="s">
        <v>157</v>
      </c>
      <c r="G109" s="206">
        <f t="shared" si="8"/>
        <v>94.16195856873824</v>
      </c>
      <c r="H109" s="207">
        <v>15</v>
      </c>
      <c r="I109" s="55"/>
      <c r="K109" s="201">
        <v>90</v>
      </c>
      <c r="L109" s="201">
        <v>1</v>
      </c>
      <c r="M109" s="201">
        <v>1.2</v>
      </c>
      <c r="N109" s="10">
        <v>0.15</v>
      </c>
      <c r="O109" s="12">
        <f t="shared" si="9"/>
        <v>13.5</v>
      </c>
      <c r="P109" s="12">
        <f t="shared" si="7"/>
        <v>15.93</v>
      </c>
      <c r="Q109" s="58">
        <v>0.1</v>
      </c>
    </row>
    <row r="110" spans="1:17" ht="31.5">
      <c r="A110" s="54">
        <v>24</v>
      </c>
      <c r="B110" s="56" t="s">
        <v>102</v>
      </c>
      <c r="C110" s="54">
        <v>1100</v>
      </c>
      <c r="D110" s="55" t="s">
        <v>155</v>
      </c>
      <c r="E110" s="55" t="s">
        <v>160</v>
      </c>
      <c r="F110" s="55" t="s">
        <v>157</v>
      </c>
      <c r="G110" s="206">
        <f t="shared" si="8"/>
        <v>8.808290155440414</v>
      </c>
      <c r="H110" s="207">
        <v>102</v>
      </c>
      <c r="I110" s="55"/>
      <c r="K110" s="201">
        <v>1100</v>
      </c>
      <c r="L110" s="201">
        <v>6</v>
      </c>
      <c r="M110" s="201">
        <v>3.6</v>
      </c>
      <c r="N110" s="10">
        <v>0.15</v>
      </c>
      <c r="O110" s="12">
        <f t="shared" si="9"/>
        <v>990</v>
      </c>
      <c r="P110" s="12">
        <v>1158</v>
      </c>
      <c r="Q110" s="58">
        <v>0.2</v>
      </c>
    </row>
    <row r="111" spans="1:16" ht="15.75">
      <c r="A111" s="54"/>
      <c r="B111" s="61" t="s">
        <v>5</v>
      </c>
      <c r="C111" s="61">
        <v>10206</v>
      </c>
      <c r="D111" s="55"/>
      <c r="E111" s="55"/>
      <c r="F111" s="57"/>
      <c r="G111" s="58"/>
      <c r="H111" s="208">
        <f>SUM(H87:H110)</f>
        <v>1961</v>
      </c>
      <c r="I111" s="57"/>
      <c r="K111" s="13">
        <f>SUM(K87:K110)</f>
        <v>10206</v>
      </c>
      <c r="L111" s="13"/>
      <c r="M111" s="13"/>
      <c r="N111" s="202"/>
      <c r="O111" s="142">
        <f>SUM(O87:O110)</f>
        <v>3845.3435000000004</v>
      </c>
      <c r="P111" s="142">
        <f>SUM(P87:P110)</f>
        <v>4498.67583</v>
      </c>
    </row>
    <row r="112" spans="1:9" ht="18.75">
      <c r="A112" s="266" t="s">
        <v>137</v>
      </c>
      <c r="B112" s="266"/>
      <c r="C112" s="266"/>
      <c r="D112" s="266"/>
      <c r="E112" s="266"/>
      <c r="F112" s="266"/>
      <c r="G112" s="266"/>
      <c r="H112" s="266"/>
      <c r="I112" s="266"/>
    </row>
    <row r="113" spans="1:17" ht="15.75">
      <c r="A113" s="62">
        <v>1</v>
      </c>
      <c r="B113" s="63" t="s">
        <v>104</v>
      </c>
      <c r="C113" s="16">
        <v>280</v>
      </c>
      <c r="D113" s="69">
        <v>43559</v>
      </c>
      <c r="E113" s="69">
        <v>43569</v>
      </c>
      <c r="F113" s="69">
        <v>43615</v>
      </c>
      <c r="G113" s="206">
        <f aca="true" t="shared" si="10" ref="G113:G129">H113/P113*100</f>
        <v>80.31184501772736</v>
      </c>
      <c r="H113" s="68">
        <v>1230</v>
      </c>
      <c r="I113" s="68"/>
      <c r="K113" s="16">
        <v>280</v>
      </c>
      <c r="L113" s="16">
        <v>8.5</v>
      </c>
      <c r="M113" s="10">
        <v>4</v>
      </c>
      <c r="N113" s="10">
        <v>0.55</v>
      </c>
      <c r="O113" s="12">
        <f aca="true" t="shared" si="11" ref="O113:O129">K113*L113*N113</f>
        <v>1309</v>
      </c>
      <c r="P113" s="12">
        <f aca="true" t="shared" si="12" ref="P113:P129">O113*1.17</f>
        <v>1531.53</v>
      </c>
      <c r="Q113" s="70">
        <v>0.85</v>
      </c>
    </row>
    <row r="114" spans="1:17" ht="15.75">
      <c r="A114" s="62">
        <v>2</v>
      </c>
      <c r="B114" s="63" t="s">
        <v>105</v>
      </c>
      <c r="C114" s="12">
        <v>580</v>
      </c>
      <c r="D114" s="69">
        <v>43552</v>
      </c>
      <c r="E114" s="69">
        <v>43562</v>
      </c>
      <c r="F114" s="69">
        <v>43615</v>
      </c>
      <c r="G114" s="206">
        <f t="shared" si="10"/>
        <v>82.61215157766883</v>
      </c>
      <c r="H114" s="68">
        <v>370</v>
      </c>
      <c r="I114" s="68"/>
      <c r="K114" s="12">
        <v>580</v>
      </c>
      <c r="L114" s="10">
        <v>1.2</v>
      </c>
      <c r="M114" s="10">
        <v>1.3</v>
      </c>
      <c r="N114" s="10">
        <v>0.55</v>
      </c>
      <c r="O114" s="12">
        <f t="shared" si="11"/>
        <v>382.8</v>
      </c>
      <c r="P114" s="12">
        <f t="shared" si="12"/>
        <v>447.876</v>
      </c>
      <c r="Q114" s="70">
        <v>0.55</v>
      </c>
    </row>
    <row r="115" spans="1:17" ht="15.75">
      <c r="A115" s="62">
        <v>3</v>
      </c>
      <c r="B115" s="63" t="s">
        <v>106</v>
      </c>
      <c r="C115" s="16">
        <v>550</v>
      </c>
      <c r="D115" s="69">
        <v>43552</v>
      </c>
      <c r="E115" s="69">
        <v>43562</v>
      </c>
      <c r="F115" s="69">
        <v>43615</v>
      </c>
      <c r="G115" s="206">
        <f t="shared" si="10"/>
        <v>67.64477352712646</v>
      </c>
      <c r="H115" s="68">
        <v>185</v>
      </c>
      <c r="I115" s="68"/>
      <c r="K115" s="16">
        <v>550</v>
      </c>
      <c r="L115" s="16">
        <v>0.85</v>
      </c>
      <c r="M115" s="10">
        <v>1.25</v>
      </c>
      <c r="N115" s="10">
        <v>0.5</v>
      </c>
      <c r="O115" s="12">
        <f t="shared" si="11"/>
        <v>233.75</v>
      </c>
      <c r="P115" s="12">
        <f t="shared" si="12"/>
        <v>273.4875</v>
      </c>
      <c r="Q115" s="70">
        <v>0.55</v>
      </c>
    </row>
    <row r="116" spans="1:17" ht="15.75">
      <c r="A116" s="62">
        <v>4</v>
      </c>
      <c r="B116" s="63" t="s">
        <v>107</v>
      </c>
      <c r="C116" s="16">
        <v>320</v>
      </c>
      <c r="D116" s="69">
        <v>43552</v>
      </c>
      <c r="E116" s="69">
        <v>43562</v>
      </c>
      <c r="F116" s="69">
        <v>43615</v>
      </c>
      <c r="G116" s="206">
        <f t="shared" si="10"/>
        <v>59.989030577265865</v>
      </c>
      <c r="H116" s="68">
        <v>105</v>
      </c>
      <c r="I116" s="68"/>
      <c r="K116" s="16">
        <v>320</v>
      </c>
      <c r="L116" s="10">
        <v>0.85</v>
      </c>
      <c r="M116" s="10">
        <v>1.2</v>
      </c>
      <c r="N116" s="10">
        <v>0.55</v>
      </c>
      <c r="O116" s="12">
        <f t="shared" si="11"/>
        <v>149.60000000000002</v>
      </c>
      <c r="P116" s="12">
        <f t="shared" si="12"/>
        <v>175.032</v>
      </c>
      <c r="Q116" s="70">
        <v>0.85</v>
      </c>
    </row>
    <row r="117" spans="1:17" ht="15.75">
      <c r="A117" s="62">
        <v>5</v>
      </c>
      <c r="B117" s="63" t="s">
        <v>108</v>
      </c>
      <c r="C117" s="16">
        <v>750</v>
      </c>
      <c r="D117" s="69">
        <v>43570</v>
      </c>
      <c r="E117" s="69">
        <v>43580</v>
      </c>
      <c r="F117" s="69">
        <v>43631</v>
      </c>
      <c r="G117" s="206">
        <f t="shared" si="10"/>
        <v>57.665670673800776</v>
      </c>
      <c r="H117" s="68">
        <v>1556</v>
      </c>
      <c r="I117" s="68"/>
      <c r="K117" s="16">
        <v>750</v>
      </c>
      <c r="L117" s="10">
        <v>4.1</v>
      </c>
      <c r="M117" s="10">
        <v>2.5</v>
      </c>
      <c r="N117" s="10">
        <v>0.75</v>
      </c>
      <c r="O117" s="12">
        <f t="shared" si="11"/>
        <v>2306.2499999999995</v>
      </c>
      <c r="P117" s="12">
        <f t="shared" si="12"/>
        <v>2698.312499999999</v>
      </c>
      <c r="Q117" s="70">
        <v>0.3</v>
      </c>
    </row>
    <row r="118" spans="1:17" ht="15.75">
      <c r="A118" s="62">
        <v>6</v>
      </c>
      <c r="B118" s="65" t="s">
        <v>109</v>
      </c>
      <c r="C118" s="16">
        <v>544</v>
      </c>
      <c r="D118" s="69">
        <v>43557</v>
      </c>
      <c r="E118" s="69">
        <v>43567</v>
      </c>
      <c r="F118" s="69">
        <v>43615</v>
      </c>
      <c r="G118" s="206">
        <f t="shared" si="10"/>
        <v>54.98994469582704</v>
      </c>
      <c r="H118" s="68">
        <v>105</v>
      </c>
      <c r="I118" s="68"/>
      <c r="K118" s="16">
        <v>544</v>
      </c>
      <c r="L118" s="10">
        <v>0.75</v>
      </c>
      <c r="M118" s="203">
        <v>1.5</v>
      </c>
      <c r="N118" s="203">
        <v>0.4</v>
      </c>
      <c r="O118" s="12">
        <f t="shared" si="11"/>
        <v>163.20000000000002</v>
      </c>
      <c r="P118" s="12">
        <f t="shared" si="12"/>
        <v>190.94400000000002</v>
      </c>
      <c r="Q118" s="70">
        <v>0.82</v>
      </c>
    </row>
    <row r="119" spans="1:17" ht="15.75">
      <c r="A119" s="62">
        <v>7</v>
      </c>
      <c r="B119" s="65" t="s">
        <v>110</v>
      </c>
      <c r="C119" s="16">
        <v>175</v>
      </c>
      <c r="D119" s="69">
        <v>43552</v>
      </c>
      <c r="E119" s="69">
        <v>43562</v>
      </c>
      <c r="F119" s="69">
        <v>43631</v>
      </c>
      <c r="G119" s="206">
        <f t="shared" si="10"/>
        <v>57.88450232894679</v>
      </c>
      <c r="H119" s="68">
        <v>40</v>
      </c>
      <c r="I119" s="68"/>
      <c r="K119" s="16">
        <v>175</v>
      </c>
      <c r="L119" s="10">
        <v>0.75</v>
      </c>
      <c r="M119" s="203">
        <v>1.5</v>
      </c>
      <c r="N119" s="203">
        <v>0.45</v>
      </c>
      <c r="O119" s="12">
        <f t="shared" si="11"/>
        <v>59.0625</v>
      </c>
      <c r="P119" s="12">
        <f t="shared" si="12"/>
        <v>69.10312499999999</v>
      </c>
      <c r="Q119" s="68">
        <v>0</v>
      </c>
    </row>
    <row r="120" spans="1:17" ht="15.75">
      <c r="A120" s="62">
        <v>8</v>
      </c>
      <c r="B120" s="65" t="s">
        <v>111</v>
      </c>
      <c r="C120" s="16">
        <v>290</v>
      </c>
      <c r="D120" s="69">
        <v>43552</v>
      </c>
      <c r="E120" s="69">
        <v>43562</v>
      </c>
      <c r="F120" s="69">
        <v>43615</v>
      </c>
      <c r="G120" s="206">
        <f t="shared" si="10"/>
        <v>82.89124668435012</v>
      </c>
      <c r="H120" s="68">
        <v>90</v>
      </c>
      <c r="I120" s="68"/>
      <c r="K120" s="16">
        <v>290</v>
      </c>
      <c r="L120" s="10">
        <v>0.8</v>
      </c>
      <c r="M120" s="10">
        <v>1.2</v>
      </c>
      <c r="N120" s="10">
        <v>0.4</v>
      </c>
      <c r="O120" s="12">
        <f t="shared" si="11"/>
        <v>92.80000000000001</v>
      </c>
      <c r="P120" s="12">
        <f t="shared" si="12"/>
        <v>108.57600000000001</v>
      </c>
      <c r="Q120" s="70">
        <v>0.55</v>
      </c>
    </row>
    <row r="121" spans="1:17" ht="15.75">
      <c r="A121" s="62">
        <v>9</v>
      </c>
      <c r="B121" s="65" t="s">
        <v>104</v>
      </c>
      <c r="C121" s="16">
        <v>433</v>
      </c>
      <c r="D121" s="69">
        <v>43552</v>
      </c>
      <c r="E121" s="69">
        <v>43562</v>
      </c>
      <c r="F121" s="69">
        <v>43631</v>
      </c>
      <c r="G121" s="206">
        <f t="shared" si="10"/>
        <v>43.84489525051774</v>
      </c>
      <c r="H121" s="68">
        <v>479</v>
      </c>
      <c r="I121" s="68"/>
      <c r="K121" s="16">
        <v>415</v>
      </c>
      <c r="L121" s="10">
        <v>4.5</v>
      </c>
      <c r="M121" s="10">
        <v>4</v>
      </c>
      <c r="N121" s="10">
        <v>0.5</v>
      </c>
      <c r="O121" s="12">
        <f t="shared" si="11"/>
        <v>933.75</v>
      </c>
      <c r="P121" s="12">
        <f t="shared" si="12"/>
        <v>1092.4875</v>
      </c>
      <c r="Q121" s="68">
        <v>0</v>
      </c>
    </row>
    <row r="122" spans="1:17" ht="15.75">
      <c r="A122" s="62">
        <v>10</v>
      </c>
      <c r="B122" s="64" t="s">
        <v>112</v>
      </c>
      <c r="C122" s="16">
        <v>540</v>
      </c>
      <c r="D122" s="69">
        <v>43557</v>
      </c>
      <c r="E122" s="69">
        <v>43567</v>
      </c>
      <c r="F122" s="69">
        <v>43615</v>
      </c>
      <c r="G122" s="206">
        <f t="shared" si="10"/>
        <v>72.25731863413023</v>
      </c>
      <c r="H122" s="68">
        <v>210</v>
      </c>
      <c r="I122" s="68"/>
      <c r="K122" s="16">
        <v>540</v>
      </c>
      <c r="L122" s="16">
        <v>1.15</v>
      </c>
      <c r="M122" s="10">
        <v>1.3</v>
      </c>
      <c r="N122" s="10">
        <v>0.4</v>
      </c>
      <c r="O122" s="12">
        <f t="shared" si="11"/>
        <v>248.4</v>
      </c>
      <c r="P122" s="12">
        <f t="shared" si="12"/>
        <v>290.628</v>
      </c>
      <c r="Q122" s="70">
        <v>0.65</v>
      </c>
    </row>
    <row r="123" spans="1:17" ht="15.75">
      <c r="A123" s="62">
        <v>11</v>
      </c>
      <c r="B123" s="64" t="s">
        <v>112</v>
      </c>
      <c r="C123" s="16">
        <v>675</v>
      </c>
      <c r="D123" s="69">
        <v>43557</v>
      </c>
      <c r="E123" s="69">
        <v>43567</v>
      </c>
      <c r="F123" s="69">
        <v>43615</v>
      </c>
      <c r="G123" s="206">
        <f t="shared" si="10"/>
        <v>67.53191938377124</v>
      </c>
      <c r="H123" s="68">
        <v>224</v>
      </c>
      <c r="I123" s="68"/>
      <c r="K123" s="16">
        <v>675</v>
      </c>
      <c r="L123" s="16">
        <v>1.4</v>
      </c>
      <c r="M123" s="10">
        <v>1.5</v>
      </c>
      <c r="N123" s="10">
        <v>0.3</v>
      </c>
      <c r="O123" s="12">
        <f t="shared" si="11"/>
        <v>283.49999999999994</v>
      </c>
      <c r="P123" s="12">
        <f t="shared" si="12"/>
        <v>331.69499999999994</v>
      </c>
      <c r="Q123" s="70">
        <v>0.65</v>
      </c>
    </row>
    <row r="124" spans="1:17" ht="15.75">
      <c r="A124" s="62">
        <v>12</v>
      </c>
      <c r="B124" s="64" t="s">
        <v>112</v>
      </c>
      <c r="C124" s="16">
        <v>1550</v>
      </c>
      <c r="D124" s="69">
        <v>43552</v>
      </c>
      <c r="E124" s="69">
        <v>43562</v>
      </c>
      <c r="F124" s="69">
        <v>43615</v>
      </c>
      <c r="G124" s="206">
        <f t="shared" si="10"/>
        <v>45.03262567778697</v>
      </c>
      <c r="H124" s="68">
        <v>294</v>
      </c>
      <c r="I124" s="68"/>
      <c r="K124" s="16">
        <v>1550</v>
      </c>
      <c r="L124" s="16">
        <v>0.9</v>
      </c>
      <c r="M124" s="10">
        <v>1.3</v>
      </c>
      <c r="N124" s="10">
        <v>0.4</v>
      </c>
      <c r="O124" s="12">
        <f t="shared" si="11"/>
        <v>558</v>
      </c>
      <c r="P124" s="12">
        <f t="shared" si="12"/>
        <v>652.86</v>
      </c>
      <c r="Q124" s="70">
        <v>0.6</v>
      </c>
    </row>
    <row r="125" spans="1:17" ht="15.75">
      <c r="A125" s="62">
        <v>13</v>
      </c>
      <c r="B125" s="64" t="s">
        <v>113</v>
      </c>
      <c r="C125" s="16">
        <v>470</v>
      </c>
      <c r="D125" s="69">
        <v>43552</v>
      </c>
      <c r="E125" s="69">
        <v>43562</v>
      </c>
      <c r="F125" s="69">
        <v>43615</v>
      </c>
      <c r="G125" s="206">
        <f t="shared" si="10"/>
        <v>95.25541440435059</v>
      </c>
      <c r="H125" s="68">
        <v>110</v>
      </c>
      <c r="I125" s="68"/>
      <c r="K125" s="16">
        <v>470</v>
      </c>
      <c r="L125" s="16">
        <v>0.6</v>
      </c>
      <c r="M125" s="10">
        <v>1.3</v>
      </c>
      <c r="N125" s="10">
        <v>0.35</v>
      </c>
      <c r="O125" s="12">
        <f t="shared" si="11"/>
        <v>98.69999999999999</v>
      </c>
      <c r="P125" s="12">
        <f t="shared" si="12"/>
        <v>115.47899999999998</v>
      </c>
      <c r="Q125" s="70">
        <v>0.75</v>
      </c>
    </row>
    <row r="126" spans="1:17" ht="15.75">
      <c r="A126" s="62">
        <v>14</v>
      </c>
      <c r="B126" s="63" t="s">
        <v>114</v>
      </c>
      <c r="C126" s="16">
        <v>1200</v>
      </c>
      <c r="D126" s="69">
        <v>43552</v>
      </c>
      <c r="E126" s="69">
        <v>43562</v>
      </c>
      <c r="F126" s="69">
        <v>43615</v>
      </c>
      <c r="G126" s="206">
        <f t="shared" si="10"/>
        <v>83.43508343508344</v>
      </c>
      <c r="H126" s="68">
        <v>205</v>
      </c>
      <c r="I126" s="68"/>
      <c r="K126" s="16">
        <v>1200</v>
      </c>
      <c r="L126" s="10">
        <v>0.5</v>
      </c>
      <c r="M126" s="10">
        <v>1.25</v>
      </c>
      <c r="N126" s="10">
        <v>0.35</v>
      </c>
      <c r="O126" s="12">
        <f t="shared" si="11"/>
        <v>210</v>
      </c>
      <c r="P126" s="12">
        <f t="shared" si="12"/>
        <v>245.7</v>
      </c>
      <c r="Q126" s="70">
        <v>0.45</v>
      </c>
    </row>
    <row r="127" spans="1:17" ht="15.75">
      <c r="A127" s="62">
        <v>15</v>
      </c>
      <c r="B127" s="63" t="s">
        <v>115</v>
      </c>
      <c r="C127" s="16">
        <v>900</v>
      </c>
      <c r="D127" s="69">
        <v>43552</v>
      </c>
      <c r="E127" s="69">
        <v>43562</v>
      </c>
      <c r="F127" s="69">
        <v>43615</v>
      </c>
      <c r="G127" s="206">
        <f t="shared" si="10"/>
        <v>94.9667616334283</v>
      </c>
      <c r="H127" s="68">
        <v>280</v>
      </c>
      <c r="I127" s="68"/>
      <c r="K127" s="16">
        <v>900</v>
      </c>
      <c r="L127" s="10">
        <v>0.8</v>
      </c>
      <c r="M127" s="10">
        <v>1.25</v>
      </c>
      <c r="N127" s="10">
        <v>0.35</v>
      </c>
      <c r="O127" s="12">
        <f t="shared" si="11"/>
        <v>251.99999999999997</v>
      </c>
      <c r="P127" s="12">
        <f t="shared" si="12"/>
        <v>294.84</v>
      </c>
      <c r="Q127" s="70">
        <v>0.7</v>
      </c>
    </row>
    <row r="128" spans="1:17" ht="15.75">
      <c r="A128" s="62">
        <v>16</v>
      </c>
      <c r="B128" s="63" t="s">
        <v>116</v>
      </c>
      <c r="C128" s="16">
        <v>1100</v>
      </c>
      <c r="D128" s="69">
        <v>43552</v>
      </c>
      <c r="E128" s="69">
        <v>43562</v>
      </c>
      <c r="F128" s="69">
        <v>43615</v>
      </c>
      <c r="G128" s="206">
        <f t="shared" si="10"/>
        <v>66.79480363690891</v>
      </c>
      <c r="H128" s="68">
        <v>245</v>
      </c>
      <c r="I128" s="68"/>
      <c r="K128" s="16">
        <v>1100</v>
      </c>
      <c r="L128" s="10">
        <v>0.75</v>
      </c>
      <c r="M128" s="10">
        <v>1.3</v>
      </c>
      <c r="N128" s="10">
        <v>0.38</v>
      </c>
      <c r="O128" s="12">
        <f t="shared" si="11"/>
        <v>313.5</v>
      </c>
      <c r="P128" s="12">
        <f t="shared" si="12"/>
        <v>366.79499999999996</v>
      </c>
      <c r="Q128" s="70">
        <v>0.2</v>
      </c>
    </row>
    <row r="129" spans="1:17" ht="15.75">
      <c r="A129" s="62">
        <v>17</v>
      </c>
      <c r="B129" s="63" t="s">
        <v>117</v>
      </c>
      <c r="C129" s="16">
        <v>500</v>
      </c>
      <c r="D129" s="69">
        <v>43552</v>
      </c>
      <c r="E129" s="69">
        <v>43562</v>
      </c>
      <c r="F129" s="69">
        <v>43615</v>
      </c>
      <c r="G129" s="206">
        <f t="shared" si="10"/>
        <v>86.50818367417557</v>
      </c>
      <c r="H129" s="68">
        <v>125</v>
      </c>
      <c r="I129" s="68"/>
      <c r="K129" s="16">
        <v>500</v>
      </c>
      <c r="L129" s="10">
        <v>0.65</v>
      </c>
      <c r="M129" s="10">
        <v>1.2</v>
      </c>
      <c r="N129" s="10">
        <v>0.38</v>
      </c>
      <c r="O129" s="12">
        <f t="shared" si="11"/>
        <v>123.5</v>
      </c>
      <c r="P129" s="12">
        <f t="shared" si="12"/>
        <v>144.495</v>
      </c>
      <c r="Q129" s="70">
        <v>0.4</v>
      </c>
    </row>
    <row r="130" spans="1:16" ht="15.75">
      <c r="A130" s="66"/>
      <c r="B130" s="61" t="s">
        <v>5</v>
      </c>
      <c r="C130" s="7">
        <v>10839</v>
      </c>
      <c r="D130" s="68"/>
      <c r="E130" s="68"/>
      <c r="F130" s="68"/>
      <c r="G130" s="68"/>
      <c r="H130" s="71">
        <f>SUM(H113:H129)</f>
        <v>5853</v>
      </c>
      <c r="I130" s="68"/>
      <c r="K130" s="7">
        <f>SUM(K113:K129)</f>
        <v>10839</v>
      </c>
      <c r="L130" s="204"/>
      <c r="M130" s="204"/>
      <c r="N130" s="204"/>
      <c r="O130" s="205">
        <f>SUM(O113:O129)</f>
        <v>7717.812499999999</v>
      </c>
      <c r="P130" s="205">
        <f>SUM(P113:P129)</f>
        <v>9029.840625</v>
      </c>
    </row>
    <row r="132" spans="1:9" ht="26.25">
      <c r="A132" s="256" t="s">
        <v>167</v>
      </c>
      <c r="B132" s="256"/>
      <c r="C132" s="256"/>
      <c r="D132" s="256"/>
      <c r="E132" s="256"/>
      <c r="F132" s="256"/>
      <c r="G132" s="256"/>
      <c r="H132" s="256"/>
      <c r="I132" s="256"/>
    </row>
    <row r="133" spans="1:9" ht="15.75">
      <c r="A133" s="2"/>
      <c r="B133" s="9"/>
      <c r="C133" s="3"/>
      <c r="D133" s="3"/>
      <c r="E133" s="1"/>
      <c r="F133" s="1"/>
      <c r="G133" s="1"/>
      <c r="H133" s="1"/>
      <c r="I133" s="1"/>
    </row>
    <row r="134" spans="1:16" ht="94.5">
      <c r="A134" s="72" t="s">
        <v>1</v>
      </c>
      <c r="B134" s="73" t="s">
        <v>0</v>
      </c>
      <c r="C134" s="74" t="s">
        <v>2</v>
      </c>
      <c r="D134" s="74" t="s">
        <v>168</v>
      </c>
      <c r="E134" s="74" t="s">
        <v>128</v>
      </c>
      <c r="F134" s="74" t="s">
        <v>129</v>
      </c>
      <c r="G134" s="74" t="s">
        <v>130</v>
      </c>
      <c r="H134" s="74" t="s">
        <v>131</v>
      </c>
      <c r="I134" s="74" t="s">
        <v>132</v>
      </c>
      <c r="K134" s="251"/>
      <c r="L134" s="251"/>
      <c r="M134" s="251"/>
      <c r="N134" s="251"/>
      <c r="O134" s="250" t="s">
        <v>316</v>
      </c>
      <c r="P134" s="250" t="s">
        <v>320</v>
      </c>
    </row>
    <row r="135" spans="1:16" ht="15.75">
      <c r="A135" s="75">
        <v>1</v>
      </c>
      <c r="B135" s="75">
        <v>2</v>
      </c>
      <c r="C135" s="75">
        <v>3</v>
      </c>
      <c r="D135" s="75">
        <v>4</v>
      </c>
      <c r="E135" s="75">
        <v>5</v>
      </c>
      <c r="F135" s="75">
        <v>6</v>
      </c>
      <c r="G135" s="75">
        <v>7</v>
      </c>
      <c r="H135" s="75">
        <v>8</v>
      </c>
      <c r="I135" s="75">
        <v>9</v>
      </c>
      <c r="K135" s="252" t="s">
        <v>2</v>
      </c>
      <c r="L135" s="252" t="s">
        <v>317</v>
      </c>
      <c r="M135" s="251" t="s">
        <v>318</v>
      </c>
      <c r="N135" s="251" t="s">
        <v>319</v>
      </c>
      <c r="O135" s="250"/>
      <c r="P135" s="250"/>
    </row>
    <row r="136" spans="1:16" ht="15.75">
      <c r="A136" s="253" t="s">
        <v>169</v>
      </c>
      <c r="B136" s="253"/>
      <c r="C136" s="253"/>
      <c r="D136" s="253"/>
      <c r="E136" s="253"/>
      <c r="F136" s="253"/>
      <c r="G136" s="253"/>
      <c r="H136" s="253"/>
      <c r="I136" s="253"/>
      <c r="K136" s="252"/>
      <c r="L136" s="252"/>
      <c r="M136" s="251"/>
      <c r="N136" s="251"/>
      <c r="O136" s="250"/>
      <c r="P136" s="250"/>
    </row>
    <row r="137" spans="1:16" ht="15.75">
      <c r="A137" s="76">
        <v>1</v>
      </c>
      <c r="B137" s="77" t="s">
        <v>170</v>
      </c>
      <c r="C137" s="78">
        <v>400</v>
      </c>
      <c r="D137" s="79" t="s">
        <v>171</v>
      </c>
      <c r="E137" s="79"/>
      <c r="F137" s="79" t="s">
        <v>157</v>
      </c>
      <c r="G137" s="80">
        <f aca="true" t="shared" si="13" ref="G137:G168">H137/P137*100</f>
        <v>5.986590038314176</v>
      </c>
      <c r="H137" s="81">
        <v>5</v>
      </c>
      <c r="I137" s="40" t="s">
        <v>143</v>
      </c>
      <c r="K137" s="161">
        <v>400</v>
      </c>
      <c r="L137" s="162">
        <v>0.9</v>
      </c>
      <c r="M137" s="162">
        <v>1.3</v>
      </c>
      <c r="N137" s="162">
        <v>0.2</v>
      </c>
      <c r="O137" s="159">
        <f aca="true" t="shared" si="14" ref="O137:O148">K137*L137*N137</f>
        <v>72</v>
      </c>
      <c r="P137" s="158">
        <f aca="true" t="shared" si="15" ref="P137:P168">1.16*O137</f>
        <v>83.52</v>
      </c>
    </row>
    <row r="138" spans="1:16" ht="15.75">
      <c r="A138" s="76">
        <f>A137+1</f>
        <v>2</v>
      </c>
      <c r="B138" s="77" t="s">
        <v>172</v>
      </c>
      <c r="C138" s="78">
        <v>600</v>
      </c>
      <c r="D138" s="79">
        <v>43550</v>
      </c>
      <c r="E138" s="79" t="s">
        <v>173</v>
      </c>
      <c r="F138" s="79" t="s">
        <v>157</v>
      </c>
      <c r="G138" s="80">
        <f t="shared" si="13"/>
        <v>0</v>
      </c>
      <c r="H138" s="81">
        <v>0</v>
      </c>
      <c r="I138" s="40" t="s">
        <v>143</v>
      </c>
      <c r="K138" s="161">
        <v>600</v>
      </c>
      <c r="L138" s="162">
        <v>2</v>
      </c>
      <c r="M138" s="162">
        <v>1.5</v>
      </c>
      <c r="N138" s="162">
        <v>0.2</v>
      </c>
      <c r="O138" s="159">
        <f t="shared" si="14"/>
        <v>240</v>
      </c>
      <c r="P138" s="158">
        <f t="shared" si="15"/>
        <v>278.4</v>
      </c>
    </row>
    <row r="139" spans="1:16" ht="15.75">
      <c r="A139" s="76">
        <f aca="true" t="shared" si="16" ref="A139:A168">A138+1</f>
        <v>3</v>
      </c>
      <c r="B139" s="77" t="s">
        <v>175</v>
      </c>
      <c r="C139" s="78">
        <v>400</v>
      </c>
      <c r="D139" s="79">
        <v>43550</v>
      </c>
      <c r="E139" s="79" t="s">
        <v>173</v>
      </c>
      <c r="F139" s="79" t="s">
        <v>157</v>
      </c>
      <c r="G139" s="80">
        <f t="shared" si="13"/>
        <v>0</v>
      </c>
      <c r="H139" s="81">
        <v>0</v>
      </c>
      <c r="I139" s="40" t="s">
        <v>143</v>
      </c>
      <c r="K139" s="161">
        <v>400</v>
      </c>
      <c r="L139" s="162">
        <v>1.75</v>
      </c>
      <c r="M139" s="162">
        <v>1.3</v>
      </c>
      <c r="N139" s="162">
        <v>0.2</v>
      </c>
      <c r="O139" s="159">
        <f t="shared" si="14"/>
        <v>140</v>
      </c>
      <c r="P139" s="158">
        <f t="shared" si="15"/>
        <v>162.39999999999998</v>
      </c>
    </row>
    <row r="140" spans="1:16" ht="15.75">
      <c r="A140" s="76">
        <f t="shared" si="16"/>
        <v>4</v>
      </c>
      <c r="B140" s="77" t="s">
        <v>176</v>
      </c>
      <c r="C140" s="78">
        <v>230</v>
      </c>
      <c r="D140" s="79">
        <v>43550</v>
      </c>
      <c r="E140" s="79" t="s">
        <v>173</v>
      </c>
      <c r="F140" s="79" t="s">
        <v>157</v>
      </c>
      <c r="G140" s="80">
        <f t="shared" si="13"/>
        <v>0</v>
      </c>
      <c r="H140" s="81">
        <v>0</v>
      </c>
      <c r="I140" s="40" t="s">
        <v>143</v>
      </c>
      <c r="K140" s="161">
        <v>230</v>
      </c>
      <c r="L140" s="162">
        <v>2</v>
      </c>
      <c r="M140" s="162">
        <v>1.35</v>
      </c>
      <c r="N140" s="162">
        <v>0.3</v>
      </c>
      <c r="O140" s="159">
        <f t="shared" si="14"/>
        <v>138</v>
      </c>
      <c r="P140" s="158">
        <f t="shared" si="15"/>
        <v>160.07999999999998</v>
      </c>
    </row>
    <row r="141" spans="1:16" ht="15.75">
      <c r="A141" s="76">
        <f t="shared" si="16"/>
        <v>5</v>
      </c>
      <c r="B141" s="77" t="s">
        <v>177</v>
      </c>
      <c r="C141" s="78">
        <v>320</v>
      </c>
      <c r="D141" s="79">
        <v>43550</v>
      </c>
      <c r="E141" s="79" t="s">
        <v>173</v>
      </c>
      <c r="F141" s="79" t="s">
        <v>157</v>
      </c>
      <c r="G141" s="80">
        <f t="shared" si="13"/>
        <v>0</v>
      </c>
      <c r="H141" s="81">
        <v>0</v>
      </c>
      <c r="I141" s="40" t="s">
        <v>143</v>
      </c>
      <c r="K141" s="161">
        <v>320</v>
      </c>
      <c r="L141" s="162">
        <v>1</v>
      </c>
      <c r="M141" s="162">
        <v>1.4</v>
      </c>
      <c r="N141" s="162">
        <v>0.3</v>
      </c>
      <c r="O141" s="159">
        <f t="shared" si="14"/>
        <v>96</v>
      </c>
      <c r="P141" s="158">
        <f t="shared" si="15"/>
        <v>111.35999999999999</v>
      </c>
    </row>
    <row r="142" spans="1:16" ht="15.75">
      <c r="A142" s="76">
        <f t="shared" si="16"/>
        <v>6</v>
      </c>
      <c r="B142" s="77" t="s">
        <v>178</v>
      </c>
      <c r="C142" s="78">
        <v>6.4</v>
      </c>
      <c r="D142" s="79" t="s">
        <v>171</v>
      </c>
      <c r="E142" s="79" t="s">
        <v>174</v>
      </c>
      <c r="F142" s="79" t="s">
        <v>157</v>
      </c>
      <c r="G142" s="80">
        <f t="shared" si="13"/>
        <v>0</v>
      </c>
      <c r="H142" s="81">
        <v>0</v>
      </c>
      <c r="I142" s="81"/>
      <c r="K142" s="161">
        <v>6.4</v>
      </c>
      <c r="L142" s="162">
        <v>2.5</v>
      </c>
      <c r="M142" s="162">
        <v>1</v>
      </c>
      <c r="N142" s="162">
        <v>0.55</v>
      </c>
      <c r="O142" s="159">
        <f t="shared" si="14"/>
        <v>8.8</v>
      </c>
      <c r="P142" s="158">
        <f t="shared" si="15"/>
        <v>10.208</v>
      </c>
    </row>
    <row r="143" spans="1:16" ht="15.75">
      <c r="A143" s="76">
        <f t="shared" si="16"/>
        <v>7</v>
      </c>
      <c r="B143" s="77" t="s">
        <v>179</v>
      </c>
      <c r="C143" s="78">
        <v>570</v>
      </c>
      <c r="D143" s="79" t="s">
        <v>171</v>
      </c>
      <c r="E143" s="79" t="s">
        <v>174</v>
      </c>
      <c r="F143" s="79" t="s">
        <v>157</v>
      </c>
      <c r="G143" s="80">
        <f t="shared" si="13"/>
        <v>15.124016938898974</v>
      </c>
      <c r="H143" s="81">
        <v>15</v>
      </c>
      <c r="I143" s="81"/>
      <c r="K143" s="161">
        <v>570</v>
      </c>
      <c r="L143" s="162">
        <v>0.6</v>
      </c>
      <c r="M143" s="162">
        <v>1.5</v>
      </c>
      <c r="N143" s="162">
        <v>0.25</v>
      </c>
      <c r="O143" s="159">
        <f t="shared" si="14"/>
        <v>85.5</v>
      </c>
      <c r="P143" s="158">
        <f t="shared" si="15"/>
        <v>99.17999999999999</v>
      </c>
    </row>
    <row r="144" spans="1:16" ht="15.75">
      <c r="A144" s="76">
        <f t="shared" si="16"/>
        <v>8</v>
      </c>
      <c r="B144" s="77" t="s">
        <v>180</v>
      </c>
      <c r="C144" s="78">
        <v>1215</v>
      </c>
      <c r="D144" s="79">
        <v>43550</v>
      </c>
      <c r="E144" s="79" t="s">
        <v>173</v>
      </c>
      <c r="F144" s="79" t="s">
        <v>157</v>
      </c>
      <c r="G144" s="80">
        <f t="shared" si="13"/>
        <v>39.77140035418819</v>
      </c>
      <c r="H144" s="81">
        <v>150</v>
      </c>
      <c r="I144" s="40" t="s">
        <v>143</v>
      </c>
      <c r="K144" s="161">
        <v>1215</v>
      </c>
      <c r="L144" s="162">
        <v>2.23</v>
      </c>
      <c r="M144" s="162">
        <v>3</v>
      </c>
      <c r="N144" s="162">
        <v>0.12</v>
      </c>
      <c r="O144" s="159">
        <f t="shared" si="14"/>
        <v>325.13399999999996</v>
      </c>
      <c r="P144" s="158">
        <f t="shared" si="15"/>
        <v>377.15543999999994</v>
      </c>
    </row>
    <row r="145" spans="1:16" ht="15.75">
      <c r="A145" s="76">
        <f t="shared" si="16"/>
        <v>9</v>
      </c>
      <c r="B145" s="77" t="s">
        <v>181</v>
      </c>
      <c r="C145" s="78">
        <v>1460</v>
      </c>
      <c r="D145" s="79">
        <v>43550</v>
      </c>
      <c r="E145" s="79" t="s">
        <v>173</v>
      </c>
      <c r="F145" s="79" t="s">
        <v>157</v>
      </c>
      <c r="G145" s="80">
        <f t="shared" si="13"/>
        <v>41.332073689182806</v>
      </c>
      <c r="H145" s="81">
        <v>105</v>
      </c>
      <c r="I145" s="40" t="s">
        <v>143</v>
      </c>
      <c r="K145" s="161">
        <v>1460</v>
      </c>
      <c r="L145" s="162">
        <v>1</v>
      </c>
      <c r="M145" s="162">
        <v>2</v>
      </c>
      <c r="N145" s="162">
        <v>0.15</v>
      </c>
      <c r="O145" s="159">
        <f t="shared" si="14"/>
        <v>219</v>
      </c>
      <c r="P145" s="158">
        <f t="shared" si="15"/>
        <v>254.04</v>
      </c>
    </row>
    <row r="146" spans="1:16" ht="15.75">
      <c r="A146" s="76">
        <f t="shared" si="16"/>
        <v>10</v>
      </c>
      <c r="B146" s="77" t="s">
        <v>182</v>
      </c>
      <c r="C146" s="78">
        <v>400</v>
      </c>
      <c r="D146" s="79">
        <v>43550</v>
      </c>
      <c r="E146" s="79" t="s">
        <v>173</v>
      </c>
      <c r="F146" s="79" t="s">
        <v>157</v>
      </c>
      <c r="G146" s="80">
        <f t="shared" si="13"/>
        <v>0</v>
      </c>
      <c r="H146" s="81">
        <v>0</v>
      </c>
      <c r="I146" s="40" t="s">
        <v>143</v>
      </c>
      <c r="K146" s="161">
        <v>400</v>
      </c>
      <c r="L146" s="162">
        <v>0.75</v>
      </c>
      <c r="M146" s="162">
        <v>1.35</v>
      </c>
      <c r="N146" s="162">
        <v>0.25</v>
      </c>
      <c r="O146" s="159">
        <f t="shared" si="14"/>
        <v>75</v>
      </c>
      <c r="P146" s="158">
        <f t="shared" si="15"/>
        <v>87</v>
      </c>
    </row>
    <row r="147" spans="1:16" ht="15.75">
      <c r="A147" s="76">
        <f t="shared" si="16"/>
        <v>11</v>
      </c>
      <c r="B147" s="77" t="s">
        <v>183</v>
      </c>
      <c r="C147" s="78">
        <v>400</v>
      </c>
      <c r="D147" s="79">
        <v>43550</v>
      </c>
      <c r="E147" s="79" t="s">
        <v>173</v>
      </c>
      <c r="F147" s="79" t="s">
        <v>157</v>
      </c>
      <c r="G147" s="80">
        <f t="shared" si="13"/>
        <v>0</v>
      </c>
      <c r="H147" s="81">
        <v>0</v>
      </c>
      <c r="I147" s="40" t="s">
        <v>143</v>
      </c>
      <c r="K147" s="161">
        <v>400</v>
      </c>
      <c r="L147" s="162">
        <v>0.75</v>
      </c>
      <c r="M147" s="162">
        <v>1.35</v>
      </c>
      <c r="N147" s="162">
        <v>0.25</v>
      </c>
      <c r="O147" s="159">
        <f t="shared" si="14"/>
        <v>75</v>
      </c>
      <c r="P147" s="158">
        <f t="shared" si="15"/>
        <v>87</v>
      </c>
    </row>
    <row r="148" spans="1:16" ht="15.75">
      <c r="A148" s="76">
        <f t="shared" si="16"/>
        <v>12</v>
      </c>
      <c r="B148" s="77" t="s">
        <v>184</v>
      </c>
      <c r="C148" s="78">
        <v>1300</v>
      </c>
      <c r="D148" s="79">
        <v>43559</v>
      </c>
      <c r="E148" s="79" t="s">
        <v>185</v>
      </c>
      <c r="F148" s="79" t="s">
        <v>157</v>
      </c>
      <c r="G148" s="80">
        <f t="shared" si="13"/>
        <v>0</v>
      </c>
      <c r="H148" s="81">
        <v>0</v>
      </c>
      <c r="I148" s="40" t="s">
        <v>143</v>
      </c>
      <c r="K148" s="161">
        <v>1300</v>
      </c>
      <c r="L148" s="162">
        <v>2.5</v>
      </c>
      <c r="M148" s="162">
        <v>2.5</v>
      </c>
      <c r="N148" s="162">
        <v>0.2</v>
      </c>
      <c r="O148" s="159">
        <f t="shared" si="14"/>
        <v>650</v>
      </c>
      <c r="P148" s="158">
        <f t="shared" si="15"/>
        <v>754</v>
      </c>
    </row>
    <row r="149" spans="1:16" ht="15.75">
      <c r="A149" s="76">
        <f t="shared" si="16"/>
        <v>13</v>
      </c>
      <c r="B149" s="77" t="s">
        <v>186</v>
      </c>
      <c r="C149" s="78">
        <v>2</v>
      </c>
      <c r="D149" s="79" t="s">
        <v>171</v>
      </c>
      <c r="E149" s="79"/>
      <c r="F149" s="79" t="s">
        <v>157</v>
      </c>
      <c r="G149" s="80">
        <f t="shared" si="13"/>
        <v>0</v>
      </c>
      <c r="H149" s="81">
        <v>0</v>
      </c>
      <c r="I149" s="81"/>
      <c r="K149" s="161">
        <v>2</v>
      </c>
      <c r="L149" s="162" t="s">
        <v>315</v>
      </c>
      <c r="M149" s="162">
        <v>0.6</v>
      </c>
      <c r="N149" s="162">
        <v>0.15</v>
      </c>
      <c r="O149" s="159">
        <v>8</v>
      </c>
      <c r="P149" s="158">
        <f t="shared" si="15"/>
        <v>9.28</v>
      </c>
    </row>
    <row r="150" spans="1:16" ht="15.75">
      <c r="A150" s="76">
        <f t="shared" si="16"/>
        <v>14</v>
      </c>
      <c r="B150" s="77" t="s">
        <v>187</v>
      </c>
      <c r="C150" s="78">
        <v>760</v>
      </c>
      <c r="D150" s="79">
        <v>43550</v>
      </c>
      <c r="E150" s="79" t="s">
        <v>173</v>
      </c>
      <c r="F150" s="79" t="s">
        <v>157</v>
      </c>
      <c r="G150" s="80">
        <f t="shared" si="13"/>
        <v>0</v>
      </c>
      <c r="H150" s="81">
        <v>0</v>
      </c>
      <c r="I150" s="40" t="s">
        <v>143</v>
      </c>
      <c r="K150" s="161">
        <v>760</v>
      </c>
      <c r="L150" s="162">
        <v>1.2</v>
      </c>
      <c r="M150" s="162">
        <v>2</v>
      </c>
      <c r="N150" s="162">
        <v>0.2</v>
      </c>
      <c r="O150" s="159">
        <f aca="true" t="shared" si="17" ref="O150:O168">K150*L150*N150</f>
        <v>182.4</v>
      </c>
      <c r="P150" s="158">
        <f t="shared" si="15"/>
        <v>211.584</v>
      </c>
    </row>
    <row r="151" spans="1:16" ht="15.75">
      <c r="A151" s="76">
        <f t="shared" si="16"/>
        <v>15</v>
      </c>
      <c r="B151" s="77" t="s">
        <v>188</v>
      </c>
      <c r="C151" s="78">
        <v>150</v>
      </c>
      <c r="D151" s="79">
        <v>43550</v>
      </c>
      <c r="E151" s="79" t="s">
        <v>173</v>
      </c>
      <c r="F151" s="79" t="s">
        <v>157</v>
      </c>
      <c r="G151" s="80">
        <f t="shared" si="13"/>
        <v>0</v>
      </c>
      <c r="H151" s="81">
        <v>0</v>
      </c>
      <c r="I151" s="40" t="s">
        <v>143</v>
      </c>
      <c r="K151" s="161">
        <v>150</v>
      </c>
      <c r="L151" s="162">
        <v>1</v>
      </c>
      <c r="M151" s="162">
        <v>1.5</v>
      </c>
      <c r="N151" s="162">
        <v>0.25</v>
      </c>
      <c r="O151" s="159">
        <f t="shared" si="17"/>
        <v>37.5</v>
      </c>
      <c r="P151" s="158">
        <f t="shared" si="15"/>
        <v>43.5</v>
      </c>
    </row>
    <row r="152" spans="1:16" ht="15.75">
      <c r="A152" s="76">
        <f t="shared" si="16"/>
        <v>16</v>
      </c>
      <c r="B152" s="77" t="s">
        <v>189</v>
      </c>
      <c r="C152" s="78">
        <v>5</v>
      </c>
      <c r="D152" s="79" t="s">
        <v>171</v>
      </c>
      <c r="E152" s="79"/>
      <c r="F152" s="79" t="s">
        <v>157</v>
      </c>
      <c r="G152" s="80">
        <f t="shared" si="13"/>
        <v>0</v>
      </c>
      <c r="H152" s="81">
        <v>0</v>
      </c>
      <c r="I152" s="40" t="s">
        <v>143</v>
      </c>
      <c r="K152" s="161">
        <v>5</v>
      </c>
      <c r="L152" s="162">
        <v>4</v>
      </c>
      <c r="M152" s="162">
        <v>0.6</v>
      </c>
      <c r="N152" s="162">
        <v>0.4</v>
      </c>
      <c r="O152" s="159">
        <f t="shared" si="17"/>
        <v>8</v>
      </c>
      <c r="P152" s="158">
        <f t="shared" si="15"/>
        <v>9.28</v>
      </c>
    </row>
    <row r="153" spans="1:16" ht="15.75">
      <c r="A153" s="76">
        <f t="shared" si="16"/>
        <v>17</v>
      </c>
      <c r="B153" s="77" t="s">
        <v>190</v>
      </c>
      <c r="C153" s="78">
        <v>600</v>
      </c>
      <c r="D153" s="79">
        <v>43550</v>
      </c>
      <c r="E153" s="79" t="s">
        <v>173</v>
      </c>
      <c r="F153" s="79" t="s">
        <v>157</v>
      </c>
      <c r="G153" s="80">
        <f t="shared" si="13"/>
        <v>7.368110816386679</v>
      </c>
      <c r="H153" s="81">
        <v>20</v>
      </c>
      <c r="I153" s="40" t="s">
        <v>143</v>
      </c>
      <c r="K153" s="161">
        <v>600</v>
      </c>
      <c r="L153" s="162">
        <v>1.3</v>
      </c>
      <c r="M153" s="162">
        <v>1.8</v>
      </c>
      <c r="N153" s="162">
        <v>0.3</v>
      </c>
      <c r="O153" s="159">
        <f t="shared" si="17"/>
        <v>234</v>
      </c>
      <c r="P153" s="158">
        <f t="shared" si="15"/>
        <v>271.44</v>
      </c>
    </row>
    <row r="154" spans="1:16" ht="15.75">
      <c r="A154" s="76">
        <f t="shared" si="16"/>
        <v>18</v>
      </c>
      <c r="B154" s="77" t="s">
        <v>191</v>
      </c>
      <c r="C154" s="82">
        <v>520</v>
      </c>
      <c r="D154" s="79">
        <v>43550</v>
      </c>
      <c r="E154" s="79" t="s">
        <v>173</v>
      </c>
      <c r="F154" s="79" t="s">
        <v>157</v>
      </c>
      <c r="G154" s="80">
        <f t="shared" si="13"/>
        <v>0</v>
      </c>
      <c r="H154" s="81">
        <v>0</v>
      </c>
      <c r="I154" s="40" t="s">
        <v>143</v>
      </c>
      <c r="K154" s="163">
        <v>520</v>
      </c>
      <c r="L154" s="162">
        <v>1.5</v>
      </c>
      <c r="M154" s="160">
        <v>0.75</v>
      </c>
      <c r="N154" s="162">
        <v>0.1</v>
      </c>
      <c r="O154" s="159">
        <f t="shared" si="17"/>
        <v>78</v>
      </c>
      <c r="P154" s="158">
        <f t="shared" si="15"/>
        <v>90.47999999999999</v>
      </c>
    </row>
    <row r="155" spans="1:16" ht="15.75">
      <c r="A155" s="76">
        <f t="shared" si="16"/>
        <v>19</v>
      </c>
      <c r="B155" s="257" t="s">
        <v>192</v>
      </c>
      <c r="C155" s="82">
        <v>405</v>
      </c>
      <c r="D155" s="79">
        <v>43550</v>
      </c>
      <c r="E155" s="79" t="s">
        <v>173</v>
      </c>
      <c r="F155" s="79" t="s">
        <v>157</v>
      </c>
      <c r="G155" s="80">
        <f t="shared" si="13"/>
        <v>0</v>
      </c>
      <c r="H155" s="81">
        <v>0</v>
      </c>
      <c r="I155" s="40" t="s">
        <v>143</v>
      </c>
      <c r="K155" s="163">
        <v>405</v>
      </c>
      <c r="L155" s="162">
        <v>1.8</v>
      </c>
      <c r="M155" s="160">
        <v>2</v>
      </c>
      <c r="N155" s="162">
        <v>0.1</v>
      </c>
      <c r="O155" s="159">
        <f t="shared" si="17"/>
        <v>72.9</v>
      </c>
      <c r="P155" s="158">
        <f t="shared" si="15"/>
        <v>84.56400000000001</v>
      </c>
    </row>
    <row r="156" spans="1:16" ht="15.75">
      <c r="A156" s="76">
        <f t="shared" si="16"/>
        <v>20</v>
      </c>
      <c r="B156" s="258"/>
      <c r="C156" s="82">
        <v>390</v>
      </c>
      <c r="D156" s="79">
        <v>43550</v>
      </c>
      <c r="E156" s="79" t="s">
        <v>173</v>
      </c>
      <c r="F156" s="79" t="s">
        <v>157</v>
      </c>
      <c r="G156" s="80">
        <f t="shared" si="13"/>
        <v>0</v>
      </c>
      <c r="H156" s="81">
        <v>0</v>
      </c>
      <c r="I156" s="40" t="s">
        <v>143</v>
      </c>
      <c r="K156" s="163">
        <v>390</v>
      </c>
      <c r="L156" s="162">
        <v>1.8</v>
      </c>
      <c r="M156" s="160">
        <v>0.75</v>
      </c>
      <c r="N156" s="162">
        <v>0.15</v>
      </c>
      <c r="O156" s="159">
        <f t="shared" si="17"/>
        <v>105.3</v>
      </c>
      <c r="P156" s="158">
        <f t="shared" si="15"/>
        <v>122.14799999999998</v>
      </c>
    </row>
    <row r="157" spans="1:16" ht="15.75">
      <c r="A157" s="76">
        <f t="shared" si="16"/>
        <v>21</v>
      </c>
      <c r="B157" s="257" t="s">
        <v>193</v>
      </c>
      <c r="C157" s="82">
        <v>540</v>
      </c>
      <c r="D157" s="79">
        <v>43550</v>
      </c>
      <c r="E157" s="79" t="s">
        <v>173</v>
      </c>
      <c r="F157" s="79" t="s">
        <v>157</v>
      </c>
      <c r="G157" s="80">
        <f t="shared" si="13"/>
        <v>0</v>
      </c>
      <c r="H157" s="81">
        <v>0</v>
      </c>
      <c r="I157" s="40" t="s">
        <v>143</v>
      </c>
      <c r="K157" s="163">
        <v>540</v>
      </c>
      <c r="L157" s="162">
        <v>1.5</v>
      </c>
      <c r="M157" s="160">
        <v>1.1</v>
      </c>
      <c r="N157" s="162">
        <v>0.15</v>
      </c>
      <c r="O157" s="159">
        <f t="shared" si="17"/>
        <v>121.5</v>
      </c>
      <c r="P157" s="158">
        <f t="shared" si="15"/>
        <v>140.94</v>
      </c>
    </row>
    <row r="158" spans="1:16" ht="15.75">
      <c r="A158" s="76">
        <f t="shared" si="16"/>
        <v>22</v>
      </c>
      <c r="B158" s="258"/>
      <c r="C158" s="82">
        <v>120</v>
      </c>
      <c r="D158" s="79">
        <v>43550</v>
      </c>
      <c r="E158" s="79" t="s">
        <v>173</v>
      </c>
      <c r="F158" s="79" t="s">
        <v>157</v>
      </c>
      <c r="G158" s="80">
        <f t="shared" si="13"/>
        <v>0</v>
      </c>
      <c r="H158" s="81">
        <v>0</v>
      </c>
      <c r="I158" s="40" t="s">
        <v>143</v>
      </c>
      <c r="K158" s="163">
        <v>120</v>
      </c>
      <c r="L158" s="162">
        <v>1.6</v>
      </c>
      <c r="M158" s="160">
        <v>1.1</v>
      </c>
      <c r="N158" s="162">
        <v>0.15</v>
      </c>
      <c r="O158" s="159">
        <f t="shared" si="17"/>
        <v>28.799999999999997</v>
      </c>
      <c r="P158" s="158">
        <f t="shared" si="15"/>
        <v>33.407999999999994</v>
      </c>
    </row>
    <row r="159" spans="1:16" ht="15.75">
      <c r="A159" s="76">
        <f t="shared" si="16"/>
        <v>23</v>
      </c>
      <c r="B159" s="258"/>
      <c r="C159" s="82">
        <v>270</v>
      </c>
      <c r="D159" s="79">
        <v>43550</v>
      </c>
      <c r="E159" s="79" t="s">
        <v>173</v>
      </c>
      <c r="F159" s="79" t="s">
        <v>157</v>
      </c>
      <c r="G159" s="80">
        <f t="shared" si="13"/>
        <v>0</v>
      </c>
      <c r="H159" s="81">
        <v>0</v>
      </c>
      <c r="I159" s="40" t="s">
        <v>143</v>
      </c>
      <c r="K159" s="163">
        <v>270</v>
      </c>
      <c r="L159" s="162">
        <v>1.7</v>
      </c>
      <c r="M159" s="160">
        <v>1.8</v>
      </c>
      <c r="N159" s="162">
        <v>0.15</v>
      </c>
      <c r="O159" s="159">
        <f t="shared" si="17"/>
        <v>68.85</v>
      </c>
      <c r="P159" s="158">
        <f t="shared" si="15"/>
        <v>79.86599999999999</v>
      </c>
    </row>
    <row r="160" spans="1:16" ht="15.75">
      <c r="A160" s="76">
        <f t="shared" si="16"/>
        <v>24</v>
      </c>
      <c r="B160" s="77" t="s">
        <v>194</v>
      </c>
      <c r="C160" s="83">
        <v>500</v>
      </c>
      <c r="D160" s="84">
        <v>43559</v>
      </c>
      <c r="E160" s="79" t="s">
        <v>185</v>
      </c>
      <c r="F160" s="79" t="s">
        <v>157</v>
      </c>
      <c r="G160" s="80">
        <f t="shared" si="13"/>
        <v>36.015325670498086</v>
      </c>
      <c r="H160" s="81">
        <v>47</v>
      </c>
      <c r="I160" s="40" t="s">
        <v>143</v>
      </c>
      <c r="K160" s="160">
        <v>500</v>
      </c>
      <c r="L160" s="160">
        <v>1.5</v>
      </c>
      <c r="M160" s="160">
        <v>0.65</v>
      </c>
      <c r="N160" s="160">
        <v>0.15</v>
      </c>
      <c r="O160" s="159">
        <f t="shared" si="17"/>
        <v>112.5</v>
      </c>
      <c r="P160" s="158">
        <f t="shared" si="15"/>
        <v>130.5</v>
      </c>
    </row>
    <row r="161" spans="1:16" ht="15.75">
      <c r="A161" s="76">
        <f t="shared" si="16"/>
        <v>25</v>
      </c>
      <c r="B161" s="77" t="s">
        <v>195</v>
      </c>
      <c r="C161" s="78">
        <v>700</v>
      </c>
      <c r="D161" s="84">
        <v>43559</v>
      </c>
      <c r="E161" s="79" t="s">
        <v>185</v>
      </c>
      <c r="F161" s="79" t="s">
        <v>157</v>
      </c>
      <c r="G161" s="80">
        <f t="shared" si="13"/>
        <v>27.093596059113302</v>
      </c>
      <c r="H161" s="81">
        <v>55</v>
      </c>
      <c r="I161" s="40" t="s">
        <v>143</v>
      </c>
      <c r="K161" s="161">
        <v>700</v>
      </c>
      <c r="L161" s="162">
        <v>1.25</v>
      </c>
      <c r="M161" s="162">
        <v>2</v>
      </c>
      <c r="N161" s="162">
        <v>0.2</v>
      </c>
      <c r="O161" s="159">
        <f t="shared" si="17"/>
        <v>175</v>
      </c>
      <c r="P161" s="158">
        <f t="shared" si="15"/>
        <v>203</v>
      </c>
    </row>
    <row r="162" spans="1:16" ht="15.75">
      <c r="A162" s="76">
        <f t="shared" si="16"/>
        <v>26</v>
      </c>
      <c r="B162" s="77" t="s">
        <v>196</v>
      </c>
      <c r="C162" s="78">
        <v>250</v>
      </c>
      <c r="D162" s="84">
        <v>43559</v>
      </c>
      <c r="E162" s="79" t="s">
        <v>185</v>
      </c>
      <c r="F162" s="79" t="s">
        <v>157</v>
      </c>
      <c r="G162" s="80">
        <f t="shared" si="13"/>
        <v>30.651340996168585</v>
      </c>
      <c r="H162" s="81">
        <v>12</v>
      </c>
      <c r="I162" s="40" t="s">
        <v>143</v>
      </c>
      <c r="K162" s="161">
        <v>250</v>
      </c>
      <c r="L162" s="162">
        <v>0.9</v>
      </c>
      <c r="M162" s="162">
        <v>1</v>
      </c>
      <c r="N162" s="160">
        <v>0.15</v>
      </c>
      <c r="O162" s="159">
        <f t="shared" si="17"/>
        <v>33.75</v>
      </c>
      <c r="P162" s="158">
        <f t="shared" si="15"/>
        <v>39.15</v>
      </c>
    </row>
    <row r="163" spans="1:16" ht="15.75">
      <c r="A163" s="76">
        <f t="shared" si="16"/>
        <v>27</v>
      </c>
      <c r="B163" s="77" t="s">
        <v>197</v>
      </c>
      <c r="C163" s="78">
        <v>250</v>
      </c>
      <c r="D163" s="84">
        <v>43559</v>
      </c>
      <c r="E163" s="79" t="s">
        <v>185</v>
      </c>
      <c r="F163" s="79" t="s">
        <v>157</v>
      </c>
      <c r="G163" s="80">
        <f t="shared" si="13"/>
        <v>25.54278416347382</v>
      </c>
      <c r="H163" s="81">
        <v>10</v>
      </c>
      <c r="I163" s="40" t="s">
        <v>143</v>
      </c>
      <c r="K163" s="161">
        <v>250</v>
      </c>
      <c r="L163" s="162">
        <v>0.9</v>
      </c>
      <c r="M163" s="162">
        <v>1</v>
      </c>
      <c r="N163" s="160">
        <v>0.15</v>
      </c>
      <c r="O163" s="159">
        <f t="shared" si="17"/>
        <v>33.75</v>
      </c>
      <c r="P163" s="158">
        <f t="shared" si="15"/>
        <v>39.15</v>
      </c>
    </row>
    <row r="164" spans="1:16" ht="15.75">
      <c r="A164" s="76">
        <f t="shared" si="16"/>
        <v>28</v>
      </c>
      <c r="B164" s="77" t="s">
        <v>198</v>
      </c>
      <c r="C164" s="78">
        <v>250</v>
      </c>
      <c r="D164" s="84">
        <v>43559</v>
      </c>
      <c r="E164" s="79" t="s">
        <v>185</v>
      </c>
      <c r="F164" s="79" t="s">
        <v>157</v>
      </c>
      <c r="G164" s="80">
        <f t="shared" si="13"/>
        <v>79.18263090676884</v>
      </c>
      <c r="H164" s="81">
        <v>31</v>
      </c>
      <c r="I164" s="40" t="s">
        <v>143</v>
      </c>
      <c r="K164" s="161">
        <v>250</v>
      </c>
      <c r="L164" s="162">
        <v>0.9</v>
      </c>
      <c r="M164" s="162">
        <v>1</v>
      </c>
      <c r="N164" s="160">
        <v>0.15</v>
      </c>
      <c r="O164" s="159">
        <f t="shared" si="17"/>
        <v>33.75</v>
      </c>
      <c r="P164" s="158">
        <f t="shared" si="15"/>
        <v>39.15</v>
      </c>
    </row>
    <row r="165" spans="1:16" ht="15.75">
      <c r="A165" s="76">
        <f t="shared" si="16"/>
        <v>29</v>
      </c>
      <c r="B165" s="77" t="s">
        <v>199</v>
      </c>
      <c r="C165" s="82">
        <v>300</v>
      </c>
      <c r="D165" s="84">
        <v>43559</v>
      </c>
      <c r="E165" s="79" t="s">
        <v>185</v>
      </c>
      <c r="F165" s="79" t="s">
        <v>157</v>
      </c>
      <c r="G165" s="80">
        <f t="shared" si="13"/>
        <v>0</v>
      </c>
      <c r="H165" s="81">
        <v>0</v>
      </c>
      <c r="I165" s="40" t="s">
        <v>143</v>
      </c>
      <c r="K165" s="163">
        <v>300</v>
      </c>
      <c r="L165" s="160">
        <v>1.6</v>
      </c>
      <c r="M165" s="160">
        <v>1</v>
      </c>
      <c r="N165" s="160">
        <v>0.15</v>
      </c>
      <c r="O165" s="159">
        <f t="shared" si="17"/>
        <v>72</v>
      </c>
      <c r="P165" s="158">
        <f t="shared" si="15"/>
        <v>83.52</v>
      </c>
    </row>
    <row r="166" spans="1:16" ht="15.75">
      <c r="A166" s="76">
        <f t="shared" si="16"/>
        <v>30</v>
      </c>
      <c r="B166" s="77" t="s">
        <v>200</v>
      </c>
      <c r="C166" s="82">
        <v>900</v>
      </c>
      <c r="D166" s="84">
        <v>43559</v>
      </c>
      <c r="E166" s="79" t="s">
        <v>185</v>
      </c>
      <c r="F166" s="79" t="s">
        <v>157</v>
      </c>
      <c r="G166" s="80">
        <f t="shared" si="13"/>
        <v>0</v>
      </c>
      <c r="H166" s="81">
        <v>0</v>
      </c>
      <c r="I166" s="40" t="s">
        <v>143</v>
      </c>
      <c r="K166" s="163">
        <v>900</v>
      </c>
      <c r="L166" s="160">
        <v>1.75</v>
      </c>
      <c r="M166" s="160">
        <v>1.05</v>
      </c>
      <c r="N166" s="160">
        <v>0.15</v>
      </c>
      <c r="O166" s="159">
        <f t="shared" si="17"/>
        <v>236.25</v>
      </c>
      <c r="P166" s="158">
        <f t="shared" si="15"/>
        <v>274.04999999999995</v>
      </c>
    </row>
    <row r="167" spans="1:16" ht="15.75">
      <c r="A167" s="76">
        <f t="shared" si="16"/>
        <v>31</v>
      </c>
      <c r="B167" s="77" t="s">
        <v>201</v>
      </c>
      <c r="C167" s="82">
        <v>600</v>
      </c>
      <c r="D167" s="84">
        <v>43559</v>
      </c>
      <c r="E167" s="79" t="s">
        <v>185</v>
      </c>
      <c r="F167" s="79" t="s">
        <v>157</v>
      </c>
      <c r="G167" s="80">
        <f t="shared" si="13"/>
        <v>0</v>
      </c>
      <c r="H167" s="81">
        <v>0</v>
      </c>
      <c r="I167" s="40" t="s">
        <v>143</v>
      </c>
      <c r="K167" s="163">
        <v>600</v>
      </c>
      <c r="L167" s="160">
        <v>1.65</v>
      </c>
      <c r="M167" s="160">
        <v>1.05</v>
      </c>
      <c r="N167" s="160">
        <v>0.15</v>
      </c>
      <c r="O167" s="159">
        <f t="shared" si="17"/>
        <v>148.5</v>
      </c>
      <c r="P167" s="158">
        <f t="shared" si="15"/>
        <v>172.26</v>
      </c>
    </row>
    <row r="168" spans="1:16" ht="15.75">
      <c r="A168" s="76">
        <f t="shared" si="16"/>
        <v>32</v>
      </c>
      <c r="B168" s="77" t="s">
        <v>202</v>
      </c>
      <c r="C168" s="82">
        <v>570</v>
      </c>
      <c r="D168" s="84">
        <v>43559</v>
      </c>
      <c r="E168" s="79" t="s">
        <v>185</v>
      </c>
      <c r="F168" s="79" t="s">
        <v>157</v>
      </c>
      <c r="G168" s="80">
        <f t="shared" si="13"/>
        <v>0</v>
      </c>
      <c r="H168" s="81">
        <v>0</v>
      </c>
      <c r="I168" s="81"/>
      <c r="K168" s="163">
        <v>570</v>
      </c>
      <c r="L168" s="160">
        <v>1.5</v>
      </c>
      <c r="M168" s="160">
        <v>1.1</v>
      </c>
      <c r="N168" s="160">
        <v>0.15</v>
      </c>
      <c r="O168" s="159">
        <f t="shared" si="17"/>
        <v>128.25</v>
      </c>
      <c r="P168" s="158">
        <f t="shared" si="15"/>
        <v>148.76999999999998</v>
      </c>
    </row>
    <row r="169" spans="1:16" ht="15.75">
      <c r="A169" s="85"/>
      <c r="B169" s="61" t="s">
        <v>5</v>
      </c>
      <c r="C169" s="86">
        <f>SUM(C137:C168)</f>
        <v>15383.4</v>
      </c>
      <c r="D169" s="87"/>
      <c r="E169" s="88"/>
      <c r="F169" s="88"/>
      <c r="G169" s="89"/>
      <c r="H169" s="89">
        <f>SUM(H137:H168)</f>
        <v>450</v>
      </c>
      <c r="I169" s="89"/>
      <c r="K169" s="122">
        <f>SUM(K137:K168)</f>
        <v>15383.4</v>
      </c>
      <c r="L169" s="122"/>
      <c r="M169" s="122"/>
      <c r="N169" s="122"/>
      <c r="O169" s="125">
        <f>SUM(O137:O168)</f>
        <v>4043.4340000000007</v>
      </c>
      <c r="P169" s="125">
        <f>SUM(P137:P168)</f>
        <v>4690.38344</v>
      </c>
    </row>
    <row r="170" spans="1:9" ht="15.75">
      <c r="A170" s="253" t="s">
        <v>203</v>
      </c>
      <c r="B170" s="253"/>
      <c r="C170" s="253"/>
      <c r="D170" s="253"/>
      <c r="E170" s="253"/>
      <c r="F170" s="253"/>
      <c r="G170" s="253"/>
      <c r="H170" s="253"/>
      <c r="I170" s="253"/>
    </row>
    <row r="171" spans="1:16" ht="15.75">
      <c r="A171" s="90" t="s">
        <v>204</v>
      </c>
      <c r="B171" s="91" t="s">
        <v>205</v>
      </c>
      <c r="C171" s="92">
        <v>460</v>
      </c>
      <c r="D171" s="92" t="s">
        <v>174</v>
      </c>
      <c r="E171" s="92" t="s">
        <v>174</v>
      </c>
      <c r="F171" s="92" t="s">
        <v>157</v>
      </c>
      <c r="G171" s="80">
        <f>H171/P171*100</f>
        <v>72.25731863413023</v>
      </c>
      <c r="H171" s="11">
        <v>35</v>
      </c>
      <c r="I171" s="40" t="s">
        <v>143</v>
      </c>
      <c r="K171" s="164">
        <v>460</v>
      </c>
      <c r="L171" s="165">
        <v>0.6</v>
      </c>
      <c r="M171" s="166">
        <v>1.2</v>
      </c>
      <c r="N171" s="165">
        <v>0.15</v>
      </c>
      <c r="O171" s="167">
        <f aca="true" t="shared" si="18" ref="O171:O191">K171*L171*N171</f>
        <v>41.4</v>
      </c>
      <c r="P171" s="168">
        <f>O171*1.17</f>
        <v>48.437999999999995</v>
      </c>
    </row>
    <row r="172" spans="1:16" ht="15.75">
      <c r="A172" s="259">
        <v>34</v>
      </c>
      <c r="B172" s="260" t="s">
        <v>206</v>
      </c>
      <c r="C172" s="92">
        <v>1200</v>
      </c>
      <c r="D172" s="92" t="s">
        <v>207</v>
      </c>
      <c r="E172" s="92" t="s">
        <v>208</v>
      </c>
      <c r="F172" s="92" t="s">
        <v>157</v>
      </c>
      <c r="G172" s="261">
        <f>H172/1021*100</f>
        <v>62.19392752203722</v>
      </c>
      <c r="H172" s="262">
        <v>635</v>
      </c>
      <c r="I172" s="40" t="s">
        <v>143</v>
      </c>
      <c r="K172" s="164">
        <v>1200</v>
      </c>
      <c r="L172" s="169">
        <v>4.1</v>
      </c>
      <c r="M172" s="166">
        <v>3.75</v>
      </c>
      <c r="N172" s="170">
        <v>0.15</v>
      </c>
      <c r="O172" s="167">
        <f t="shared" si="18"/>
        <v>738</v>
      </c>
      <c r="P172" s="168">
        <f aca="true" t="shared" si="19" ref="P172:P191">O172*1.17</f>
        <v>863.4599999999999</v>
      </c>
    </row>
    <row r="173" spans="1:16" ht="15.75">
      <c r="A173" s="259"/>
      <c r="B173" s="260"/>
      <c r="C173" s="92">
        <v>300</v>
      </c>
      <c r="D173" s="92" t="s">
        <v>207</v>
      </c>
      <c r="E173" s="92" t="s">
        <v>208</v>
      </c>
      <c r="F173" s="92" t="s">
        <v>157</v>
      </c>
      <c r="G173" s="261"/>
      <c r="H173" s="262"/>
      <c r="I173" s="40" t="s">
        <v>143</v>
      </c>
      <c r="K173" s="164">
        <v>300</v>
      </c>
      <c r="L173" s="169">
        <v>3</v>
      </c>
      <c r="M173" s="166">
        <v>3.75</v>
      </c>
      <c r="N173" s="170">
        <v>0.15</v>
      </c>
      <c r="O173" s="167">
        <f t="shared" si="18"/>
        <v>135</v>
      </c>
      <c r="P173" s="168">
        <f t="shared" si="19"/>
        <v>157.95</v>
      </c>
    </row>
    <row r="174" spans="1:16" ht="15.75">
      <c r="A174" s="93">
        <v>35</v>
      </c>
      <c r="B174" s="91" t="s">
        <v>209</v>
      </c>
      <c r="C174" s="92">
        <v>483</v>
      </c>
      <c r="D174" s="92" t="s">
        <v>207</v>
      </c>
      <c r="E174" s="92" t="s">
        <v>208</v>
      </c>
      <c r="F174" s="92" t="s">
        <v>157</v>
      </c>
      <c r="G174" s="80">
        <f>H174/P174*100</f>
        <v>81.26900236401043</v>
      </c>
      <c r="H174" s="11">
        <v>62</v>
      </c>
      <c r="I174" s="40" t="s">
        <v>143</v>
      </c>
      <c r="K174" s="164">
        <v>483</v>
      </c>
      <c r="L174" s="169">
        <v>0.9</v>
      </c>
      <c r="M174" s="166">
        <v>1.5</v>
      </c>
      <c r="N174" s="170">
        <v>0.15</v>
      </c>
      <c r="O174" s="167">
        <f t="shared" si="18"/>
        <v>65.205</v>
      </c>
      <c r="P174" s="168">
        <f t="shared" si="19"/>
        <v>76.28984999999999</v>
      </c>
    </row>
    <row r="175" spans="1:16" ht="15.75">
      <c r="A175" s="93">
        <v>36</v>
      </c>
      <c r="B175" s="91" t="s">
        <v>210</v>
      </c>
      <c r="C175" s="92">
        <v>220</v>
      </c>
      <c r="D175" s="92" t="s">
        <v>207</v>
      </c>
      <c r="E175" s="92" t="s">
        <v>208</v>
      </c>
      <c r="F175" s="92" t="s">
        <v>157</v>
      </c>
      <c r="G175" s="80">
        <f>H175/P175*100</f>
        <v>77.7000777000777</v>
      </c>
      <c r="H175" s="11">
        <v>30</v>
      </c>
      <c r="I175" s="40" t="s">
        <v>143</v>
      </c>
      <c r="K175" s="164">
        <v>220</v>
      </c>
      <c r="L175" s="169">
        <v>0.75</v>
      </c>
      <c r="M175" s="166">
        <v>1.5</v>
      </c>
      <c r="N175" s="170">
        <v>0.2</v>
      </c>
      <c r="O175" s="167">
        <f t="shared" si="18"/>
        <v>33</v>
      </c>
      <c r="P175" s="168">
        <f t="shared" si="19"/>
        <v>38.61</v>
      </c>
    </row>
    <row r="176" spans="1:16" ht="15.75">
      <c r="A176" s="93">
        <v>37</v>
      </c>
      <c r="B176" s="91" t="s">
        <v>211</v>
      </c>
      <c r="C176" s="92">
        <v>402</v>
      </c>
      <c r="D176" s="92" t="s">
        <v>207</v>
      </c>
      <c r="E176" s="92" t="s">
        <v>208</v>
      </c>
      <c r="F176" s="92" t="s">
        <v>157</v>
      </c>
      <c r="G176" s="80">
        <f>H176/P176*100</f>
        <v>78.7452418187631</v>
      </c>
      <c r="H176" s="11">
        <v>50</v>
      </c>
      <c r="I176" s="40" t="s">
        <v>143</v>
      </c>
      <c r="K176" s="164">
        <v>402</v>
      </c>
      <c r="L176" s="169">
        <v>0.9</v>
      </c>
      <c r="M176" s="166">
        <v>1.5</v>
      </c>
      <c r="N176" s="170">
        <v>0.15</v>
      </c>
      <c r="O176" s="167">
        <f t="shared" si="18"/>
        <v>54.27</v>
      </c>
      <c r="P176" s="168">
        <f t="shared" si="19"/>
        <v>63.4959</v>
      </c>
    </row>
    <row r="177" spans="1:16" ht="15.75">
      <c r="A177" s="259">
        <v>38</v>
      </c>
      <c r="B177" s="260" t="s">
        <v>212</v>
      </c>
      <c r="C177" s="92">
        <v>180</v>
      </c>
      <c r="D177" s="92" t="s">
        <v>207</v>
      </c>
      <c r="E177" s="92" t="s">
        <v>208</v>
      </c>
      <c r="F177" s="92" t="s">
        <v>157</v>
      </c>
      <c r="G177" s="261">
        <f>H177/97*100</f>
        <v>87.62886597938144</v>
      </c>
      <c r="H177" s="262">
        <v>85</v>
      </c>
      <c r="I177" s="40" t="s">
        <v>143</v>
      </c>
      <c r="K177" s="164">
        <v>180</v>
      </c>
      <c r="L177" s="169">
        <v>0.6</v>
      </c>
      <c r="M177" s="166">
        <v>1.5</v>
      </c>
      <c r="N177" s="170">
        <v>0.15</v>
      </c>
      <c r="O177" s="167">
        <f t="shared" si="18"/>
        <v>16.2</v>
      </c>
      <c r="P177" s="168">
        <f t="shared" si="19"/>
        <v>18.953999999999997</v>
      </c>
    </row>
    <row r="178" spans="1:16" ht="15.75">
      <c r="A178" s="259"/>
      <c r="B178" s="260"/>
      <c r="C178" s="92">
        <v>213</v>
      </c>
      <c r="D178" s="92" t="s">
        <v>207</v>
      </c>
      <c r="E178" s="92" t="s">
        <v>208</v>
      </c>
      <c r="F178" s="92" t="s">
        <v>157</v>
      </c>
      <c r="G178" s="261"/>
      <c r="H178" s="262"/>
      <c r="I178" s="40" t="s">
        <v>143</v>
      </c>
      <c r="K178" s="164">
        <v>213</v>
      </c>
      <c r="L178" s="169">
        <v>0.9</v>
      </c>
      <c r="M178" s="166">
        <v>1.5</v>
      </c>
      <c r="N178" s="170">
        <v>0.15</v>
      </c>
      <c r="O178" s="167">
        <f t="shared" si="18"/>
        <v>28.755000000000003</v>
      </c>
      <c r="P178" s="168">
        <f t="shared" si="19"/>
        <v>33.64335</v>
      </c>
    </row>
    <row r="179" spans="1:16" ht="15.75">
      <c r="A179" s="259"/>
      <c r="B179" s="260"/>
      <c r="C179" s="92">
        <v>174</v>
      </c>
      <c r="D179" s="92" t="s">
        <v>207</v>
      </c>
      <c r="E179" s="92" t="s">
        <v>208</v>
      </c>
      <c r="F179" s="92" t="s">
        <v>157</v>
      </c>
      <c r="G179" s="261"/>
      <c r="H179" s="262"/>
      <c r="I179" s="40" t="s">
        <v>143</v>
      </c>
      <c r="K179" s="164">
        <v>174</v>
      </c>
      <c r="L179" s="169">
        <v>0.6</v>
      </c>
      <c r="M179" s="166">
        <v>1.5</v>
      </c>
      <c r="N179" s="170">
        <v>0.15</v>
      </c>
      <c r="O179" s="167">
        <f t="shared" si="18"/>
        <v>15.659999999999998</v>
      </c>
      <c r="P179" s="168">
        <f t="shared" si="19"/>
        <v>18.3222</v>
      </c>
    </row>
    <row r="180" spans="1:16" ht="15.75">
      <c r="A180" s="259"/>
      <c r="B180" s="260"/>
      <c r="C180" s="92">
        <v>200</v>
      </c>
      <c r="D180" s="92" t="s">
        <v>207</v>
      </c>
      <c r="E180" s="92" t="s">
        <v>208</v>
      </c>
      <c r="F180" s="92" t="s">
        <v>157</v>
      </c>
      <c r="G180" s="261"/>
      <c r="H180" s="262"/>
      <c r="I180" s="40" t="s">
        <v>143</v>
      </c>
      <c r="K180" s="164">
        <v>200</v>
      </c>
      <c r="L180" s="169">
        <v>0.75</v>
      </c>
      <c r="M180" s="166">
        <v>1.5</v>
      </c>
      <c r="N180" s="170">
        <v>0.15</v>
      </c>
      <c r="O180" s="167">
        <f t="shared" si="18"/>
        <v>22.5</v>
      </c>
      <c r="P180" s="168">
        <f t="shared" si="19"/>
        <v>26.325</v>
      </c>
    </row>
    <row r="181" spans="1:16" ht="15.75">
      <c r="A181" s="93">
        <v>39</v>
      </c>
      <c r="B181" s="91" t="s">
        <v>213</v>
      </c>
      <c r="C181" s="92">
        <v>800</v>
      </c>
      <c r="D181" s="92" t="s">
        <v>214</v>
      </c>
      <c r="E181" s="92" t="s">
        <v>174</v>
      </c>
      <c r="F181" s="92" t="s">
        <v>157</v>
      </c>
      <c r="G181" s="80">
        <f aca="true" t="shared" si="20" ref="G181:G190">H181/P181*100</f>
        <v>106.12535612535613</v>
      </c>
      <c r="H181" s="11">
        <v>149</v>
      </c>
      <c r="I181" s="40" t="s">
        <v>143</v>
      </c>
      <c r="K181" s="164">
        <v>800</v>
      </c>
      <c r="L181" s="169">
        <v>0.75</v>
      </c>
      <c r="M181" s="166">
        <v>1.8</v>
      </c>
      <c r="N181" s="170">
        <v>0.2</v>
      </c>
      <c r="O181" s="167">
        <f t="shared" si="18"/>
        <v>120</v>
      </c>
      <c r="P181" s="168">
        <f t="shared" si="19"/>
        <v>140.39999999999998</v>
      </c>
    </row>
    <row r="182" spans="1:16" ht="15.75">
      <c r="A182" s="95">
        <v>40</v>
      </c>
      <c r="B182" s="96" t="s">
        <v>215</v>
      </c>
      <c r="C182" s="92">
        <v>625</v>
      </c>
      <c r="D182" s="92" t="s">
        <v>214</v>
      </c>
      <c r="E182" s="92" t="s">
        <v>208</v>
      </c>
      <c r="F182" s="92" t="s">
        <v>157</v>
      </c>
      <c r="G182" s="80">
        <f t="shared" si="20"/>
        <v>42.73504273504273</v>
      </c>
      <c r="H182" s="11">
        <v>225</v>
      </c>
      <c r="I182" s="40" t="s">
        <v>143</v>
      </c>
      <c r="K182" s="164">
        <v>625</v>
      </c>
      <c r="L182" s="169">
        <v>3.6</v>
      </c>
      <c r="M182" s="166">
        <v>1.8</v>
      </c>
      <c r="N182" s="170">
        <v>0.2</v>
      </c>
      <c r="O182" s="167">
        <f t="shared" si="18"/>
        <v>450</v>
      </c>
      <c r="P182" s="168">
        <f t="shared" si="19"/>
        <v>526.5</v>
      </c>
    </row>
    <row r="183" spans="1:16" ht="15.75">
      <c r="A183" s="93">
        <v>41</v>
      </c>
      <c r="B183" s="91" t="s">
        <v>216</v>
      </c>
      <c r="C183" s="92">
        <v>450</v>
      </c>
      <c r="D183" s="92" t="s">
        <v>214</v>
      </c>
      <c r="E183" s="92" t="s">
        <v>174</v>
      </c>
      <c r="F183" s="92" t="s">
        <v>157</v>
      </c>
      <c r="G183" s="80">
        <f t="shared" si="20"/>
        <v>73.05135510263716</v>
      </c>
      <c r="H183" s="11">
        <v>50</v>
      </c>
      <c r="I183" s="40" t="s">
        <v>143</v>
      </c>
      <c r="K183" s="164">
        <v>450</v>
      </c>
      <c r="L183" s="169">
        <v>0.65</v>
      </c>
      <c r="M183" s="166">
        <v>1.2</v>
      </c>
      <c r="N183" s="170">
        <v>0.2</v>
      </c>
      <c r="O183" s="167">
        <f t="shared" si="18"/>
        <v>58.5</v>
      </c>
      <c r="P183" s="168">
        <f t="shared" si="19"/>
        <v>68.445</v>
      </c>
    </row>
    <row r="184" spans="1:16" ht="15.75">
      <c r="A184" s="93">
        <v>42</v>
      </c>
      <c r="B184" s="91" t="s">
        <v>217</v>
      </c>
      <c r="C184" s="92">
        <v>400</v>
      </c>
      <c r="D184" s="92" t="s">
        <v>214</v>
      </c>
      <c r="E184" s="92" t="s">
        <v>208</v>
      </c>
      <c r="F184" s="92" t="s">
        <v>157</v>
      </c>
      <c r="G184" s="80">
        <f t="shared" si="20"/>
        <v>28.490028490028497</v>
      </c>
      <c r="H184" s="11">
        <v>20</v>
      </c>
      <c r="I184" s="40" t="s">
        <v>143</v>
      </c>
      <c r="K184" s="164">
        <v>400</v>
      </c>
      <c r="L184" s="169">
        <v>0.75</v>
      </c>
      <c r="M184" s="171">
        <v>0.1</v>
      </c>
      <c r="N184" s="169">
        <v>0.2</v>
      </c>
      <c r="O184" s="167">
        <f t="shared" si="18"/>
        <v>60</v>
      </c>
      <c r="P184" s="168">
        <f t="shared" si="19"/>
        <v>70.19999999999999</v>
      </c>
    </row>
    <row r="185" spans="1:16" ht="15.75">
      <c r="A185" s="93">
        <v>43</v>
      </c>
      <c r="B185" s="91" t="s">
        <v>218</v>
      </c>
      <c r="C185" s="92">
        <v>225</v>
      </c>
      <c r="D185" s="92" t="s">
        <v>214</v>
      </c>
      <c r="E185" s="92" t="s">
        <v>208</v>
      </c>
      <c r="F185" s="92" t="s">
        <v>157</v>
      </c>
      <c r="G185" s="80">
        <f t="shared" si="20"/>
        <v>85.47008547008548</v>
      </c>
      <c r="H185" s="11">
        <v>45</v>
      </c>
      <c r="I185" s="40" t="s">
        <v>143</v>
      </c>
      <c r="K185" s="164">
        <v>225</v>
      </c>
      <c r="L185" s="169">
        <v>1</v>
      </c>
      <c r="M185" s="166">
        <v>1.4</v>
      </c>
      <c r="N185" s="170">
        <v>0.2</v>
      </c>
      <c r="O185" s="167">
        <f t="shared" si="18"/>
        <v>45</v>
      </c>
      <c r="P185" s="168">
        <f t="shared" si="19"/>
        <v>52.65</v>
      </c>
    </row>
    <row r="186" spans="1:16" ht="15.75">
      <c r="A186" s="92">
        <v>44</v>
      </c>
      <c r="B186" s="97" t="s">
        <v>219</v>
      </c>
      <c r="C186" s="92">
        <v>1100</v>
      </c>
      <c r="D186" s="92" t="s">
        <v>214</v>
      </c>
      <c r="E186" s="92" t="s">
        <v>174</v>
      </c>
      <c r="F186" s="92" t="s">
        <v>157</v>
      </c>
      <c r="G186" s="80">
        <f t="shared" si="20"/>
        <v>60.21756021756022</v>
      </c>
      <c r="H186" s="11">
        <v>155</v>
      </c>
      <c r="I186" s="40" t="s">
        <v>143</v>
      </c>
      <c r="K186" s="164">
        <v>1100</v>
      </c>
      <c r="L186" s="169">
        <v>1</v>
      </c>
      <c r="M186" s="166">
        <v>1.5</v>
      </c>
      <c r="N186" s="170">
        <v>0.2</v>
      </c>
      <c r="O186" s="167">
        <f t="shared" si="18"/>
        <v>220</v>
      </c>
      <c r="P186" s="168">
        <f t="shared" si="19"/>
        <v>257.4</v>
      </c>
    </row>
    <row r="187" spans="1:16" ht="15.75">
      <c r="A187" s="93">
        <v>45</v>
      </c>
      <c r="B187" s="91" t="s">
        <v>220</v>
      </c>
      <c r="C187" s="92">
        <v>1000</v>
      </c>
      <c r="D187" s="92" t="s">
        <v>214</v>
      </c>
      <c r="E187" s="92" t="s">
        <v>208</v>
      </c>
      <c r="F187" s="92" t="s">
        <v>157</v>
      </c>
      <c r="G187" s="80">
        <f t="shared" si="20"/>
        <v>83.5707502374169</v>
      </c>
      <c r="H187" s="11">
        <v>352</v>
      </c>
      <c r="I187" s="40" t="s">
        <v>143</v>
      </c>
      <c r="K187" s="164">
        <v>1000</v>
      </c>
      <c r="L187" s="165">
        <v>1.2</v>
      </c>
      <c r="M187" s="166">
        <v>1.35</v>
      </c>
      <c r="N187" s="165">
        <v>0.3</v>
      </c>
      <c r="O187" s="167">
        <f t="shared" si="18"/>
        <v>360</v>
      </c>
      <c r="P187" s="168">
        <f t="shared" si="19"/>
        <v>421.2</v>
      </c>
    </row>
    <row r="188" spans="1:16" ht="15.75">
      <c r="A188" s="95">
        <v>46</v>
      </c>
      <c r="B188" s="96" t="s">
        <v>221</v>
      </c>
      <c r="C188" s="92">
        <v>425</v>
      </c>
      <c r="D188" s="92" t="s">
        <v>214</v>
      </c>
      <c r="E188" s="92" t="s">
        <v>174</v>
      </c>
      <c r="F188" s="92" t="s">
        <v>157</v>
      </c>
      <c r="G188" s="80">
        <f t="shared" si="20"/>
        <v>50.27652086475616</v>
      </c>
      <c r="H188" s="11">
        <v>45</v>
      </c>
      <c r="I188" s="40" t="s">
        <v>143</v>
      </c>
      <c r="K188" s="164">
        <v>425</v>
      </c>
      <c r="L188" s="165">
        <v>1.2</v>
      </c>
      <c r="M188" s="166">
        <v>1.5</v>
      </c>
      <c r="N188" s="165">
        <v>0.15</v>
      </c>
      <c r="O188" s="167">
        <f t="shared" si="18"/>
        <v>76.5</v>
      </c>
      <c r="P188" s="168">
        <f t="shared" si="19"/>
        <v>89.505</v>
      </c>
    </row>
    <row r="189" spans="1:16" ht="15.75">
      <c r="A189" s="95">
        <v>47</v>
      </c>
      <c r="B189" s="96" t="s">
        <v>222</v>
      </c>
      <c r="C189" s="92">
        <v>900</v>
      </c>
      <c r="D189" s="92" t="s">
        <v>214</v>
      </c>
      <c r="E189" s="92" t="s">
        <v>208</v>
      </c>
      <c r="F189" s="92" t="s">
        <v>157</v>
      </c>
      <c r="G189" s="80">
        <f t="shared" si="20"/>
        <v>88.63564419119976</v>
      </c>
      <c r="H189" s="11">
        <v>280</v>
      </c>
      <c r="I189" s="40" t="s">
        <v>143</v>
      </c>
      <c r="K189" s="164">
        <v>900</v>
      </c>
      <c r="L189" s="165">
        <v>1.5</v>
      </c>
      <c r="M189" s="166">
        <v>2.1</v>
      </c>
      <c r="N189" s="165">
        <v>0.2</v>
      </c>
      <c r="O189" s="167">
        <f>K189*L189*N189</f>
        <v>270</v>
      </c>
      <c r="P189" s="168">
        <f>O189*1.17</f>
        <v>315.9</v>
      </c>
    </row>
    <row r="190" spans="1:16" ht="15.75">
      <c r="A190" s="95">
        <v>48</v>
      </c>
      <c r="B190" s="96" t="s">
        <v>223</v>
      </c>
      <c r="C190" s="92">
        <v>852</v>
      </c>
      <c r="D190" s="92" t="s">
        <v>214</v>
      </c>
      <c r="E190" s="92" t="s">
        <v>208</v>
      </c>
      <c r="F190" s="92" t="s">
        <v>157</v>
      </c>
      <c r="G190" s="80">
        <f t="shared" si="20"/>
        <v>65.59188574356506</v>
      </c>
      <c r="H190" s="11">
        <v>255</v>
      </c>
      <c r="I190" s="40" t="s">
        <v>143</v>
      </c>
      <c r="K190" s="164">
        <v>852</v>
      </c>
      <c r="L190" s="169">
        <v>1.95</v>
      </c>
      <c r="M190" s="166">
        <v>1.8</v>
      </c>
      <c r="N190" s="170">
        <v>0.2</v>
      </c>
      <c r="O190" s="167">
        <f t="shared" si="18"/>
        <v>332.28</v>
      </c>
      <c r="P190" s="168">
        <f t="shared" si="19"/>
        <v>388.76759999999996</v>
      </c>
    </row>
    <row r="191" spans="1:16" ht="15.75">
      <c r="A191" s="95">
        <v>49</v>
      </c>
      <c r="B191" s="96" t="s">
        <v>224</v>
      </c>
      <c r="C191" s="92">
        <v>416</v>
      </c>
      <c r="D191" s="92" t="s">
        <v>214</v>
      </c>
      <c r="E191" s="92" t="s">
        <v>174</v>
      </c>
      <c r="F191" s="92" t="s">
        <v>157</v>
      </c>
      <c r="G191" s="94"/>
      <c r="H191" s="11">
        <v>0</v>
      </c>
      <c r="I191" s="40" t="s">
        <v>143</v>
      </c>
      <c r="K191" s="164">
        <v>416</v>
      </c>
      <c r="L191" s="169">
        <v>1.15</v>
      </c>
      <c r="M191" s="166">
        <v>1.5</v>
      </c>
      <c r="N191" s="170">
        <v>0.2</v>
      </c>
      <c r="O191" s="167">
        <f t="shared" si="18"/>
        <v>95.68</v>
      </c>
      <c r="P191" s="168">
        <f t="shared" si="19"/>
        <v>111.9456</v>
      </c>
    </row>
    <row r="192" spans="1:16" ht="15.75">
      <c r="A192" s="98"/>
      <c r="B192" s="61" t="s">
        <v>5</v>
      </c>
      <c r="C192" s="99">
        <f>SUM(C171:C191)</f>
        <v>11025</v>
      </c>
      <c r="D192" s="99"/>
      <c r="E192" s="99"/>
      <c r="F192" s="99"/>
      <c r="G192" s="100"/>
      <c r="H192" s="101">
        <f>SUM(H171:H191)</f>
        <v>2473</v>
      </c>
      <c r="I192" s="40" t="s">
        <v>143</v>
      </c>
      <c r="K192" s="172">
        <f>SUM(K171:K191)</f>
        <v>11025</v>
      </c>
      <c r="L192" s="173"/>
      <c r="M192" s="173"/>
      <c r="N192" s="173"/>
      <c r="O192" s="174">
        <f>SUM(O171:O191)</f>
        <v>3237.9500000000003</v>
      </c>
      <c r="P192" s="174">
        <f>SUM(P171:P191)</f>
        <v>3788.4015</v>
      </c>
    </row>
    <row r="193" spans="1:9" ht="15.75">
      <c r="A193" s="253" t="s">
        <v>225</v>
      </c>
      <c r="B193" s="253"/>
      <c r="C193" s="253"/>
      <c r="D193" s="253"/>
      <c r="E193" s="253"/>
      <c r="F193" s="253"/>
      <c r="G193" s="253"/>
      <c r="H193" s="253"/>
      <c r="I193" s="253"/>
    </row>
    <row r="194" spans="1:16" ht="31.5">
      <c r="A194" s="102">
        <v>50</v>
      </c>
      <c r="B194" s="145" t="s">
        <v>226</v>
      </c>
      <c r="C194" s="103">
        <v>950</v>
      </c>
      <c r="D194" s="104" t="s">
        <v>227</v>
      </c>
      <c r="E194" s="104" t="s">
        <v>228</v>
      </c>
      <c r="F194" s="105" t="s">
        <v>157</v>
      </c>
      <c r="G194" s="80">
        <f aca="true" t="shared" si="21" ref="G194:G215">H194/P194*100</f>
        <v>88.23529411764706</v>
      </c>
      <c r="H194" s="106">
        <v>150</v>
      </c>
      <c r="I194" s="40" t="s">
        <v>143</v>
      </c>
      <c r="K194" s="104">
        <v>950</v>
      </c>
      <c r="L194" s="104">
        <v>0.75</v>
      </c>
      <c r="M194" s="104">
        <v>1.25</v>
      </c>
      <c r="N194" s="105">
        <v>0.2</v>
      </c>
      <c r="O194" s="80">
        <f>K194*L194*N194</f>
        <v>142.5</v>
      </c>
      <c r="P194" s="107">
        <v>170</v>
      </c>
    </row>
    <row r="195" spans="1:16" ht="31.5">
      <c r="A195" s="102">
        <v>51</v>
      </c>
      <c r="B195" s="145" t="s">
        <v>229</v>
      </c>
      <c r="C195" s="103">
        <v>600</v>
      </c>
      <c r="D195" s="104" t="s">
        <v>227</v>
      </c>
      <c r="E195" s="104" t="s">
        <v>228</v>
      </c>
      <c r="F195" s="105" t="s">
        <v>157</v>
      </c>
      <c r="G195" s="80">
        <f t="shared" si="21"/>
        <v>72.72727272727273</v>
      </c>
      <c r="H195" s="106">
        <v>80</v>
      </c>
      <c r="I195" s="40" t="s">
        <v>143</v>
      </c>
      <c r="K195" s="104">
        <v>600</v>
      </c>
      <c r="L195" s="104">
        <v>0.85</v>
      </c>
      <c r="M195" s="104">
        <v>1.4</v>
      </c>
      <c r="N195" s="105">
        <v>0.2</v>
      </c>
      <c r="O195" s="80">
        <f aca="true" t="shared" si="22" ref="O195:O215">K195*L195*N195</f>
        <v>102</v>
      </c>
      <c r="P195" s="107">
        <v>110</v>
      </c>
    </row>
    <row r="196" spans="1:16" ht="31.5">
      <c r="A196" s="102">
        <v>52</v>
      </c>
      <c r="B196" s="145" t="s">
        <v>230</v>
      </c>
      <c r="C196" s="103">
        <v>300</v>
      </c>
      <c r="D196" s="104" t="s">
        <v>227</v>
      </c>
      <c r="E196" s="104" t="s">
        <v>228</v>
      </c>
      <c r="F196" s="105" t="s">
        <v>157</v>
      </c>
      <c r="G196" s="80">
        <f t="shared" si="21"/>
        <v>54.54545454545454</v>
      </c>
      <c r="H196" s="106">
        <v>30</v>
      </c>
      <c r="I196" s="40" t="s">
        <v>143</v>
      </c>
      <c r="K196" s="104">
        <v>300</v>
      </c>
      <c r="L196" s="104">
        <v>0.75</v>
      </c>
      <c r="M196" s="104">
        <v>1.25</v>
      </c>
      <c r="N196" s="105">
        <v>0.2</v>
      </c>
      <c r="O196" s="80">
        <f t="shared" si="22"/>
        <v>45</v>
      </c>
      <c r="P196" s="107">
        <v>55</v>
      </c>
    </row>
    <row r="197" spans="1:16" ht="15.75">
      <c r="A197" s="102">
        <v>53</v>
      </c>
      <c r="B197" s="145" t="s">
        <v>231</v>
      </c>
      <c r="C197" s="103">
        <v>950</v>
      </c>
      <c r="D197" s="104" t="s">
        <v>227</v>
      </c>
      <c r="E197" s="104" t="s">
        <v>228</v>
      </c>
      <c r="F197" s="105" t="s">
        <v>157</v>
      </c>
      <c r="G197" s="80">
        <f t="shared" si="21"/>
        <v>85.65022421524664</v>
      </c>
      <c r="H197" s="106">
        <v>955</v>
      </c>
      <c r="I197" s="40" t="s">
        <v>143</v>
      </c>
      <c r="K197" s="104">
        <v>950</v>
      </c>
      <c r="L197" s="104">
        <v>5</v>
      </c>
      <c r="M197" s="104">
        <v>1.65</v>
      </c>
      <c r="N197" s="105">
        <v>0.2</v>
      </c>
      <c r="O197" s="80">
        <f t="shared" si="22"/>
        <v>950</v>
      </c>
      <c r="P197" s="107">
        <v>1115</v>
      </c>
    </row>
    <row r="198" spans="1:16" ht="15.75">
      <c r="A198" s="102">
        <v>54</v>
      </c>
      <c r="B198" s="146" t="s">
        <v>232</v>
      </c>
      <c r="C198" s="107">
        <v>700</v>
      </c>
      <c r="D198" s="104" t="s">
        <v>227</v>
      </c>
      <c r="E198" s="104" t="s">
        <v>228</v>
      </c>
      <c r="F198" s="105" t="s">
        <v>157</v>
      </c>
      <c r="G198" s="80">
        <f t="shared" si="21"/>
        <v>80</v>
      </c>
      <c r="H198" s="106">
        <v>120</v>
      </c>
      <c r="I198" s="40" t="s">
        <v>143</v>
      </c>
      <c r="K198" s="175">
        <v>700</v>
      </c>
      <c r="L198" s="175">
        <v>0.9</v>
      </c>
      <c r="M198" s="175">
        <v>1.25</v>
      </c>
      <c r="N198" s="175">
        <v>0.2</v>
      </c>
      <c r="O198" s="80">
        <f t="shared" si="22"/>
        <v>126</v>
      </c>
      <c r="P198" s="107">
        <v>150</v>
      </c>
    </row>
    <row r="199" spans="1:16" ht="15.75">
      <c r="A199" s="102">
        <v>55</v>
      </c>
      <c r="B199" s="146" t="s">
        <v>233</v>
      </c>
      <c r="C199" s="107">
        <v>700</v>
      </c>
      <c r="D199" s="104" t="s">
        <v>227</v>
      </c>
      <c r="E199" s="104" t="s">
        <v>228</v>
      </c>
      <c r="F199" s="105" t="s">
        <v>157</v>
      </c>
      <c r="G199" s="80">
        <f t="shared" si="21"/>
        <v>80</v>
      </c>
      <c r="H199" s="106">
        <v>120</v>
      </c>
      <c r="I199" s="40" t="s">
        <v>143</v>
      </c>
      <c r="K199" s="175">
        <v>700</v>
      </c>
      <c r="L199" s="175">
        <v>0.9</v>
      </c>
      <c r="M199" s="175">
        <v>1.25</v>
      </c>
      <c r="N199" s="175">
        <v>0.2</v>
      </c>
      <c r="O199" s="80">
        <f t="shared" si="22"/>
        <v>126</v>
      </c>
      <c r="P199" s="107">
        <v>150</v>
      </c>
    </row>
    <row r="200" spans="1:16" ht="15.75">
      <c r="A200" s="102">
        <v>56</v>
      </c>
      <c r="B200" s="146" t="s">
        <v>234</v>
      </c>
      <c r="C200" s="107">
        <v>550</v>
      </c>
      <c r="D200" s="104" t="s">
        <v>227</v>
      </c>
      <c r="E200" s="104" t="s">
        <v>228</v>
      </c>
      <c r="F200" s="105" t="s">
        <v>157</v>
      </c>
      <c r="G200" s="80">
        <f t="shared" si="21"/>
        <v>80.95238095238095</v>
      </c>
      <c r="H200" s="106">
        <v>85</v>
      </c>
      <c r="I200" s="40" t="s">
        <v>143</v>
      </c>
      <c r="K200" s="175">
        <v>550</v>
      </c>
      <c r="L200" s="175">
        <v>0.8</v>
      </c>
      <c r="M200" s="175">
        <v>1.3</v>
      </c>
      <c r="N200" s="175">
        <v>0.2</v>
      </c>
      <c r="O200" s="80">
        <f t="shared" si="22"/>
        <v>88</v>
      </c>
      <c r="P200" s="107">
        <v>105</v>
      </c>
    </row>
    <row r="201" spans="1:16" ht="31.5">
      <c r="A201" s="102">
        <v>57</v>
      </c>
      <c r="B201" s="146" t="s">
        <v>235</v>
      </c>
      <c r="C201" s="107">
        <v>880</v>
      </c>
      <c r="D201" s="104" t="s">
        <v>227</v>
      </c>
      <c r="E201" s="104" t="s">
        <v>228</v>
      </c>
      <c r="F201" s="105" t="s">
        <v>157</v>
      </c>
      <c r="G201" s="80">
        <f t="shared" si="21"/>
        <v>72.22222222222221</v>
      </c>
      <c r="H201" s="106">
        <v>130</v>
      </c>
      <c r="I201" s="40" t="s">
        <v>143</v>
      </c>
      <c r="K201" s="175">
        <v>880</v>
      </c>
      <c r="L201" s="175">
        <v>0.75</v>
      </c>
      <c r="M201" s="175">
        <v>1.25</v>
      </c>
      <c r="N201" s="175">
        <v>0.2</v>
      </c>
      <c r="O201" s="80">
        <f t="shared" si="22"/>
        <v>132</v>
      </c>
      <c r="P201" s="107">
        <v>180</v>
      </c>
    </row>
    <row r="202" spans="1:16" ht="15.75">
      <c r="A202" s="102">
        <v>58</v>
      </c>
      <c r="B202" s="146" t="s">
        <v>236</v>
      </c>
      <c r="C202" s="103">
        <v>980</v>
      </c>
      <c r="D202" s="104" t="s">
        <v>227</v>
      </c>
      <c r="E202" s="104" t="s">
        <v>228</v>
      </c>
      <c r="F202" s="105" t="s">
        <v>157</v>
      </c>
      <c r="G202" s="80">
        <f t="shared" si="21"/>
        <v>81.81818181818183</v>
      </c>
      <c r="H202" s="106">
        <v>45</v>
      </c>
      <c r="I202" s="40" t="s">
        <v>143</v>
      </c>
      <c r="K202" s="104">
        <v>980</v>
      </c>
      <c r="L202" s="104">
        <v>0.75</v>
      </c>
      <c r="M202" s="104">
        <v>1.25</v>
      </c>
      <c r="N202" s="105">
        <v>0.2</v>
      </c>
      <c r="O202" s="80">
        <f t="shared" si="22"/>
        <v>147</v>
      </c>
      <c r="P202" s="107">
        <v>55</v>
      </c>
    </row>
    <row r="203" spans="1:16" ht="31.5">
      <c r="A203" s="102">
        <v>59</v>
      </c>
      <c r="B203" s="146" t="s">
        <v>237</v>
      </c>
      <c r="C203" s="107">
        <v>1000</v>
      </c>
      <c r="D203" s="104" t="s">
        <v>227</v>
      </c>
      <c r="E203" s="104" t="s">
        <v>228</v>
      </c>
      <c r="F203" s="105" t="s">
        <v>157</v>
      </c>
      <c r="G203" s="80">
        <f t="shared" si="21"/>
        <v>80.55555555555556</v>
      </c>
      <c r="H203" s="106">
        <v>145</v>
      </c>
      <c r="I203" s="40" t="s">
        <v>143</v>
      </c>
      <c r="K203" s="175">
        <v>1000</v>
      </c>
      <c r="L203" s="175">
        <v>0.75</v>
      </c>
      <c r="M203" s="175">
        <v>1.25</v>
      </c>
      <c r="N203" s="175">
        <v>0.2</v>
      </c>
      <c r="O203" s="80">
        <f t="shared" si="22"/>
        <v>150</v>
      </c>
      <c r="P203" s="107">
        <v>180</v>
      </c>
    </row>
    <row r="204" spans="1:16" ht="31.5">
      <c r="A204" s="102">
        <v>60</v>
      </c>
      <c r="B204" s="146" t="s">
        <v>238</v>
      </c>
      <c r="C204" s="107">
        <v>700</v>
      </c>
      <c r="D204" s="104" t="s">
        <v>227</v>
      </c>
      <c r="E204" s="104" t="s">
        <v>228</v>
      </c>
      <c r="F204" s="105" t="s">
        <v>157</v>
      </c>
      <c r="G204" s="80">
        <f t="shared" si="21"/>
        <v>76</v>
      </c>
      <c r="H204" s="106">
        <v>190</v>
      </c>
      <c r="I204" s="40" t="s">
        <v>143</v>
      </c>
      <c r="K204" s="175">
        <v>700</v>
      </c>
      <c r="L204" s="175">
        <v>1.2</v>
      </c>
      <c r="M204" s="175">
        <v>1.5</v>
      </c>
      <c r="N204" s="175">
        <v>0.25</v>
      </c>
      <c r="O204" s="80">
        <f t="shared" si="22"/>
        <v>210</v>
      </c>
      <c r="P204" s="107">
        <v>250</v>
      </c>
    </row>
    <row r="205" spans="1:16" ht="31.5">
      <c r="A205" s="102">
        <v>61</v>
      </c>
      <c r="B205" s="146" t="s">
        <v>239</v>
      </c>
      <c r="C205" s="107">
        <v>800</v>
      </c>
      <c r="D205" s="104" t="s">
        <v>227</v>
      </c>
      <c r="E205" s="104" t="s">
        <v>228</v>
      </c>
      <c r="F205" s="105" t="s">
        <v>157</v>
      </c>
      <c r="G205" s="80">
        <f t="shared" si="21"/>
        <v>94.73684210526315</v>
      </c>
      <c r="H205" s="106">
        <v>180</v>
      </c>
      <c r="I205" s="40" t="s">
        <v>143</v>
      </c>
      <c r="K205" s="175">
        <v>800</v>
      </c>
      <c r="L205" s="175">
        <v>1</v>
      </c>
      <c r="M205" s="175">
        <v>2.3</v>
      </c>
      <c r="N205" s="175">
        <v>0.2</v>
      </c>
      <c r="O205" s="80">
        <f t="shared" si="22"/>
        <v>160</v>
      </c>
      <c r="P205" s="107">
        <v>190</v>
      </c>
    </row>
    <row r="206" spans="1:16" ht="31.5">
      <c r="A206" s="102">
        <v>62</v>
      </c>
      <c r="B206" s="146" t="s">
        <v>240</v>
      </c>
      <c r="C206" s="107">
        <v>1400</v>
      </c>
      <c r="D206" s="104" t="s">
        <v>227</v>
      </c>
      <c r="E206" s="104" t="s">
        <v>228</v>
      </c>
      <c r="F206" s="105" t="s">
        <v>157</v>
      </c>
      <c r="G206" s="80">
        <f t="shared" si="21"/>
        <v>93.13725490196079</v>
      </c>
      <c r="H206" s="106">
        <v>950</v>
      </c>
      <c r="I206" s="40" t="s">
        <v>143</v>
      </c>
      <c r="K206" s="175">
        <v>1400</v>
      </c>
      <c r="L206" s="175">
        <v>2.1</v>
      </c>
      <c r="M206" s="175">
        <v>3</v>
      </c>
      <c r="N206" s="175">
        <v>0.3</v>
      </c>
      <c r="O206" s="80">
        <f t="shared" si="22"/>
        <v>882</v>
      </c>
      <c r="P206" s="107">
        <v>1020</v>
      </c>
    </row>
    <row r="207" spans="1:16" ht="31.5">
      <c r="A207" s="102">
        <v>63</v>
      </c>
      <c r="B207" s="145" t="s">
        <v>241</v>
      </c>
      <c r="C207" s="103">
        <v>252</v>
      </c>
      <c r="D207" s="104" t="s">
        <v>227</v>
      </c>
      <c r="E207" s="104" t="s">
        <v>228</v>
      </c>
      <c r="F207" s="105" t="s">
        <v>157</v>
      </c>
      <c r="G207" s="80">
        <f t="shared" si="21"/>
        <v>100</v>
      </c>
      <c r="H207" s="106">
        <v>59</v>
      </c>
      <c r="I207" s="40" t="s">
        <v>143</v>
      </c>
      <c r="K207" s="104">
        <v>252</v>
      </c>
      <c r="L207" s="104">
        <v>1</v>
      </c>
      <c r="M207" s="104">
        <v>1.6</v>
      </c>
      <c r="N207" s="105">
        <v>0.2</v>
      </c>
      <c r="O207" s="80">
        <f t="shared" si="22"/>
        <v>50.400000000000006</v>
      </c>
      <c r="P207" s="107">
        <v>59</v>
      </c>
    </row>
    <row r="208" spans="1:16" ht="15.75">
      <c r="A208" s="102">
        <v>64</v>
      </c>
      <c r="B208" s="145" t="s">
        <v>242</v>
      </c>
      <c r="C208" s="103">
        <v>400</v>
      </c>
      <c r="D208" s="104" t="s">
        <v>227</v>
      </c>
      <c r="E208" s="104" t="s">
        <v>228</v>
      </c>
      <c r="F208" s="105" t="s">
        <v>157</v>
      </c>
      <c r="G208" s="80">
        <f t="shared" si="21"/>
        <v>87.27272727272727</v>
      </c>
      <c r="H208" s="106">
        <v>240</v>
      </c>
      <c r="I208" s="40" t="s">
        <v>143</v>
      </c>
      <c r="K208" s="104">
        <v>400</v>
      </c>
      <c r="L208" s="104">
        <v>2.9</v>
      </c>
      <c r="M208" s="104">
        <v>1.6</v>
      </c>
      <c r="N208" s="105">
        <v>0.2</v>
      </c>
      <c r="O208" s="80">
        <f t="shared" si="22"/>
        <v>232</v>
      </c>
      <c r="P208" s="107">
        <v>275</v>
      </c>
    </row>
    <row r="209" spans="1:16" ht="31.5">
      <c r="A209" s="102">
        <v>65</v>
      </c>
      <c r="B209" s="146" t="s">
        <v>243</v>
      </c>
      <c r="C209" s="107">
        <v>500</v>
      </c>
      <c r="D209" s="104" t="s">
        <v>227</v>
      </c>
      <c r="E209" s="104" t="s">
        <v>228</v>
      </c>
      <c r="F209" s="105" t="s">
        <v>157</v>
      </c>
      <c r="G209" s="80">
        <f t="shared" si="21"/>
        <v>36.36363636363637</v>
      </c>
      <c r="H209" s="106">
        <v>20</v>
      </c>
      <c r="I209" s="138" t="s">
        <v>143</v>
      </c>
      <c r="K209" s="175">
        <v>500</v>
      </c>
      <c r="L209" s="104">
        <v>0.75</v>
      </c>
      <c r="M209" s="104">
        <v>1.25</v>
      </c>
      <c r="N209" s="105">
        <v>0.2</v>
      </c>
      <c r="O209" s="80">
        <f t="shared" si="22"/>
        <v>75</v>
      </c>
      <c r="P209" s="107">
        <v>55</v>
      </c>
    </row>
    <row r="210" spans="1:16" ht="31.5">
      <c r="A210" s="102">
        <v>66</v>
      </c>
      <c r="B210" s="145" t="s">
        <v>244</v>
      </c>
      <c r="C210" s="103">
        <v>225</v>
      </c>
      <c r="D210" s="104" t="s">
        <v>227</v>
      </c>
      <c r="E210" s="104" t="s">
        <v>228</v>
      </c>
      <c r="F210" s="105" t="s">
        <v>157</v>
      </c>
      <c r="G210" s="80">
        <f t="shared" si="21"/>
        <v>72.72727272727273</v>
      </c>
      <c r="H210" s="106">
        <v>40</v>
      </c>
      <c r="I210" s="138" t="s">
        <v>143</v>
      </c>
      <c r="K210" s="104">
        <v>225</v>
      </c>
      <c r="L210" s="104">
        <v>0.75</v>
      </c>
      <c r="M210" s="104">
        <v>1.25</v>
      </c>
      <c r="N210" s="105">
        <v>0.2</v>
      </c>
      <c r="O210" s="80">
        <f t="shared" si="22"/>
        <v>33.75</v>
      </c>
      <c r="P210" s="107">
        <v>55</v>
      </c>
    </row>
    <row r="211" spans="1:16" ht="31.5">
      <c r="A211" s="102">
        <v>67</v>
      </c>
      <c r="B211" s="145" t="s">
        <v>245</v>
      </c>
      <c r="C211" s="103">
        <v>390</v>
      </c>
      <c r="D211" s="104" t="s">
        <v>227</v>
      </c>
      <c r="E211" s="104" t="s">
        <v>228</v>
      </c>
      <c r="F211" s="105" t="s">
        <v>157</v>
      </c>
      <c r="G211" s="80">
        <f t="shared" si="21"/>
        <v>69.23076923076923</v>
      </c>
      <c r="H211" s="106">
        <v>135</v>
      </c>
      <c r="I211" s="138" t="s">
        <v>143</v>
      </c>
      <c r="K211" s="175">
        <v>1100</v>
      </c>
      <c r="L211" s="175">
        <v>1</v>
      </c>
      <c r="M211" s="175">
        <v>2.3</v>
      </c>
      <c r="N211" s="175">
        <v>0.2</v>
      </c>
      <c r="O211" s="80">
        <f t="shared" si="22"/>
        <v>220</v>
      </c>
      <c r="P211" s="107">
        <v>195</v>
      </c>
    </row>
    <row r="212" spans="1:16" ht="31.5">
      <c r="A212" s="102">
        <v>68</v>
      </c>
      <c r="B212" s="145" t="s">
        <v>246</v>
      </c>
      <c r="C212" s="103">
        <v>390</v>
      </c>
      <c r="D212" s="104" t="s">
        <v>227</v>
      </c>
      <c r="E212" s="104" t="s">
        <v>228</v>
      </c>
      <c r="F212" s="105" t="s">
        <v>157</v>
      </c>
      <c r="G212" s="80">
        <f t="shared" si="21"/>
        <v>70.58823529411765</v>
      </c>
      <c r="H212" s="106">
        <v>120</v>
      </c>
      <c r="I212" s="138" t="s">
        <v>143</v>
      </c>
      <c r="K212" s="104">
        <v>960</v>
      </c>
      <c r="L212" s="104">
        <v>0.75</v>
      </c>
      <c r="M212" s="104">
        <v>1.25</v>
      </c>
      <c r="N212" s="104">
        <v>0.2</v>
      </c>
      <c r="O212" s="80">
        <f t="shared" si="22"/>
        <v>144</v>
      </c>
      <c r="P212" s="107">
        <v>170</v>
      </c>
    </row>
    <row r="213" spans="1:16" ht="31.5">
      <c r="A213" s="102">
        <v>69</v>
      </c>
      <c r="B213" s="145" t="s">
        <v>247</v>
      </c>
      <c r="C213" s="107">
        <v>1100</v>
      </c>
      <c r="D213" s="104" t="s">
        <v>227</v>
      </c>
      <c r="E213" s="104" t="s">
        <v>228</v>
      </c>
      <c r="F213" s="105" t="s">
        <v>157</v>
      </c>
      <c r="G213" s="80">
        <f t="shared" si="21"/>
        <v>60</v>
      </c>
      <c r="H213" s="106">
        <v>15</v>
      </c>
      <c r="I213" s="138" t="s">
        <v>143</v>
      </c>
      <c r="K213" s="175">
        <v>150</v>
      </c>
      <c r="L213" s="175">
        <v>0.75</v>
      </c>
      <c r="M213" s="175">
        <v>1.25</v>
      </c>
      <c r="N213" s="175">
        <v>0.2</v>
      </c>
      <c r="O213" s="80">
        <f t="shared" si="22"/>
        <v>22.5</v>
      </c>
      <c r="P213" s="107">
        <v>25</v>
      </c>
    </row>
    <row r="214" spans="1:16" ht="31.5">
      <c r="A214" s="102">
        <v>70</v>
      </c>
      <c r="B214" s="145" t="s">
        <v>248</v>
      </c>
      <c r="C214" s="103">
        <v>960</v>
      </c>
      <c r="D214" s="104" t="s">
        <v>227</v>
      </c>
      <c r="E214" s="104" t="s">
        <v>228</v>
      </c>
      <c r="F214" s="105" t="s">
        <v>157</v>
      </c>
      <c r="G214" s="80">
        <f t="shared" si="21"/>
        <v>94.44444444444444</v>
      </c>
      <c r="H214" s="106">
        <v>17</v>
      </c>
      <c r="I214" s="138" t="s">
        <v>143</v>
      </c>
      <c r="K214" s="176">
        <f>SUM(K194:K213)</f>
        <v>14097</v>
      </c>
      <c r="L214" s="176" t="s">
        <v>174</v>
      </c>
      <c r="M214" s="176" t="s">
        <v>174</v>
      </c>
      <c r="N214" s="176" t="s">
        <v>174</v>
      </c>
      <c r="O214" s="177">
        <f>SUM(O194:O213)</f>
        <v>4038.15</v>
      </c>
      <c r="P214" s="107">
        <v>18</v>
      </c>
    </row>
    <row r="215" spans="1:16" ht="15.75">
      <c r="A215" s="102">
        <v>71</v>
      </c>
      <c r="B215" s="146" t="s">
        <v>249</v>
      </c>
      <c r="C215" s="107">
        <v>150</v>
      </c>
      <c r="D215" s="104" t="s">
        <v>227</v>
      </c>
      <c r="E215" s="104" t="s">
        <v>228</v>
      </c>
      <c r="F215" s="105" t="s">
        <v>157</v>
      </c>
      <c r="G215" s="80">
        <f t="shared" si="21"/>
        <v>55.55555555555556</v>
      </c>
      <c r="H215" s="106">
        <v>10</v>
      </c>
      <c r="I215" s="138" t="s">
        <v>143</v>
      </c>
      <c r="K215" s="104">
        <v>70</v>
      </c>
      <c r="L215" s="104">
        <v>1</v>
      </c>
      <c r="M215" s="104">
        <v>1.4</v>
      </c>
      <c r="N215" s="105">
        <v>0.2</v>
      </c>
      <c r="O215" s="80">
        <f t="shared" si="22"/>
        <v>14</v>
      </c>
      <c r="P215" s="107">
        <v>18</v>
      </c>
    </row>
    <row r="216" spans="1:16" ht="15.75">
      <c r="A216" s="108"/>
      <c r="B216" s="61" t="s">
        <v>5</v>
      </c>
      <c r="C216" s="144">
        <f>SUM(C194:C215)</f>
        <v>14877</v>
      </c>
      <c r="D216" s="109"/>
      <c r="E216" s="109"/>
      <c r="F216" s="110"/>
      <c r="G216" s="111"/>
      <c r="H216" s="112">
        <f>SUM(H194:H215)</f>
        <v>3836</v>
      </c>
      <c r="I216" s="113"/>
      <c r="K216" s="176">
        <f>SUM(K215:K215)</f>
        <v>70</v>
      </c>
      <c r="L216" s="178" t="s">
        <v>174</v>
      </c>
      <c r="M216" s="178" t="s">
        <v>174</v>
      </c>
      <c r="N216" s="178" t="s">
        <v>174</v>
      </c>
      <c r="O216" s="80">
        <f>SUM(O215)</f>
        <v>14</v>
      </c>
      <c r="P216" s="177"/>
    </row>
    <row r="217" spans="1:16" ht="15.75">
      <c r="A217" s="254" t="s">
        <v>250</v>
      </c>
      <c r="B217" s="254"/>
      <c r="C217" s="254"/>
      <c r="D217" s="254"/>
      <c r="E217" s="254"/>
      <c r="F217" s="254"/>
      <c r="G217" s="254"/>
      <c r="H217" s="254"/>
      <c r="I217" s="254"/>
      <c r="K217" s="176"/>
      <c r="L217" s="178"/>
      <c r="M217" s="178"/>
      <c r="N217" s="178"/>
      <c r="O217" s="111"/>
      <c r="P217" s="111"/>
    </row>
    <row r="218" spans="1:16" ht="31.5">
      <c r="A218" s="138">
        <v>72</v>
      </c>
      <c r="B218" s="114" t="s">
        <v>251</v>
      </c>
      <c r="C218" s="115">
        <v>480</v>
      </c>
      <c r="D218" s="116">
        <v>43533</v>
      </c>
      <c r="E218" s="116" t="s">
        <v>252</v>
      </c>
      <c r="F218" s="116" t="s">
        <v>253</v>
      </c>
      <c r="G218" s="80">
        <f aca="true" t="shared" si="23" ref="G218:G257">H218/P218*100</f>
        <v>89.64429145152036</v>
      </c>
      <c r="H218" s="117">
        <v>90</v>
      </c>
      <c r="I218" s="40" t="s">
        <v>143</v>
      </c>
      <c r="K218" s="179">
        <v>480</v>
      </c>
      <c r="L218" s="179">
        <v>0.9</v>
      </c>
      <c r="M218" s="179">
        <v>1.2</v>
      </c>
      <c r="N218" s="179">
        <v>0.2</v>
      </c>
      <c r="O218" s="115">
        <v>86.4</v>
      </c>
      <c r="P218" s="115">
        <v>100.3968</v>
      </c>
    </row>
    <row r="219" spans="1:16" ht="31.5">
      <c r="A219" s="138">
        <v>73</v>
      </c>
      <c r="B219" s="114" t="s">
        <v>254</v>
      </c>
      <c r="C219" s="115">
        <v>290</v>
      </c>
      <c r="D219" s="119" t="s">
        <v>174</v>
      </c>
      <c r="E219" s="116" t="s">
        <v>255</v>
      </c>
      <c r="F219" s="116" t="s">
        <v>253</v>
      </c>
      <c r="G219" s="80">
        <f t="shared" si="23"/>
        <v>69.24248719013988</v>
      </c>
      <c r="H219" s="117">
        <v>35</v>
      </c>
      <c r="I219" s="40" t="s">
        <v>143</v>
      </c>
      <c r="K219" s="179">
        <v>290</v>
      </c>
      <c r="L219" s="179">
        <v>0.75</v>
      </c>
      <c r="M219" s="179">
        <v>1.2</v>
      </c>
      <c r="N219" s="179">
        <v>0.2</v>
      </c>
      <c r="O219" s="115">
        <v>43.5</v>
      </c>
      <c r="P219" s="115">
        <v>50.547</v>
      </c>
    </row>
    <row r="220" spans="1:16" ht="31.5">
      <c r="A220" s="138">
        <v>74</v>
      </c>
      <c r="B220" s="114" t="s">
        <v>256</v>
      </c>
      <c r="C220" s="115">
        <v>700</v>
      </c>
      <c r="D220" s="116">
        <v>43533</v>
      </c>
      <c r="E220" s="116" t="s">
        <v>252</v>
      </c>
      <c r="F220" s="116" t="s">
        <v>253</v>
      </c>
      <c r="G220" s="80">
        <f t="shared" si="23"/>
        <v>81.96049504139006</v>
      </c>
      <c r="H220" s="117">
        <v>120</v>
      </c>
      <c r="I220" s="40" t="s">
        <v>143</v>
      </c>
      <c r="K220" s="179">
        <v>700</v>
      </c>
      <c r="L220" s="179">
        <v>0.9</v>
      </c>
      <c r="M220" s="179">
        <v>1.2</v>
      </c>
      <c r="N220" s="179">
        <v>0.2</v>
      </c>
      <c r="O220" s="115">
        <v>126</v>
      </c>
      <c r="P220" s="115">
        <v>146.41199999999998</v>
      </c>
    </row>
    <row r="221" spans="1:16" ht="31.5">
      <c r="A221" s="138">
        <v>75</v>
      </c>
      <c r="B221" s="114" t="s">
        <v>257</v>
      </c>
      <c r="C221" s="115">
        <v>420</v>
      </c>
      <c r="D221" s="116">
        <v>43533</v>
      </c>
      <c r="E221" s="116" t="s">
        <v>252</v>
      </c>
      <c r="F221" s="116" t="s">
        <v>253</v>
      </c>
      <c r="G221" s="80">
        <f t="shared" si="23"/>
        <v>82.74857672448034</v>
      </c>
      <c r="H221" s="117">
        <v>105</v>
      </c>
      <c r="I221" s="40" t="s">
        <v>143</v>
      </c>
      <c r="K221" s="179">
        <v>420</v>
      </c>
      <c r="L221" s="179">
        <v>1.3</v>
      </c>
      <c r="M221" s="179">
        <v>1.5</v>
      </c>
      <c r="N221" s="179">
        <v>0.2</v>
      </c>
      <c r="O221" s="115">
        <v>109.2</v>
      </c>
      <c r="P221" s="115">
        <v>126.8904</v>
      </c>
    </row>
    <row r="222" spans="1:16" ht="47.25">
      <c r="A222" s="138">
        <v>76</v>
      </c>
      <c r="B222" s="114" t="s">
        <v>258</v>
      </c>
      <c r="C222" s="115">
        <v>500</v>
      </c>
      <c r="D222" s="116">
        <v>43533</v>
      </c>
      <c r="E222" s="116" t="s">
        <v>252</v>
      </c>
      <c r="F222" s="116" t="s">
        <v>253</v>
      </c>
      <c r="G222" s="80">
        <f t="shared" si="23"/>
        <v>66.93440428380187</v>
      </c>
      <c r="H222" s="117">
        <v>70</v>
      </c>
      <c r="I222" s="40" t="s">
        <v>143</v>
      </c>
      <c r="K222" s="179">
        <v>500</v>
      </c>
      <c r="L222" s="179">
        <v>0.9</v>
      </c>
      <c r="M222" s="179">
        <v>1.2</v>
      </c>
      <c r="N222" s="179">
        <v>0.2</v>
      </c>
      <c r="O222" s="115">
        <v>90</v>
      </c>
      <c r="P222" s="115">
        <v>104.58</v>
      </c>
    </row>
    <row r="223" spans="1:16" ht="31.5">
      <c r="A223" s="138">
        <v>77</v>
      </c>
      <c r="B223" s="114" t="s">
        <v>259</v>
      </c>
      <c r="C223" s="115">
        <v>150</v>
      </c>
      <c r="D223" s="119" t="s">
        <v>174</v>
      </c>
      <c r="E223" s="116" t="s">
        <v>160</v>
      </c>
      <c r="F223" s="116" t="s">
        <v>253</v>
      </c>
      <c r="G223" s="80">
        <f t="shared" si="23"/>
        <v>100.40160642570282</v>
      </c>
      <c r="H223" s="117">
        <v>35</v>
      </c>
      <c r="I223" s="40" t="s">
        <v>143</v>
      </c>
      <c r="K223" s="179">
        <v>150</v>
      </c>
      <c r="L223" s="179">
        <v>1</v>
      </c>
      <c r="M223" s="179">
        <v>1.2</v>
      </c>
      <c r="N223" s="179">
        <v>0.2</v>
      </c>
      <c r="O223" s="115">
        <v>30</v>
      </c>
      <c r="P223" s="115">
        <v>34.86</v>
      </c>
    </row>
    <row r="224" spans="1:16" ht="31.5">
      <c r="A224" s="138">
        <v>78</v>
      </c>
      <c r="B224" s="114" t="s">
        <v>260</v>
      </c>
      <c r="C224" s="115">
        <v>430</v>
      </c>
      <c r="D224" s="119" t="s">
        <v>174</v>
      </c>
      <c r="E224" s="116" t="s">
        <v>255</v>
      </c>
      <c r="F224" s="116" t="s">
        <v>253</v>
      </c>
      <c r="G224" s="80">
        <f t="shared" si="23"/>
        <v>45.03062082215907</v>
      </c>
      <c r="H224" s="117">
        <v>45</v>
      </c>
      <c r="I224" s="40" t="s">
        <v>143</v>
      </c>
      <c r="K224" s="179">
        <v>430</v>
      </c>
      <c r="L224" s="179">
        <v>1</v>
      </c>
      <c r="M224" s="179">
        <v>1.5</v>
      </c>
      <c r="N224" s="179">
        <v>0.2</v>
      </c>
      <c r="O224" s="115">
        <v>86</v>
      </c>
      <c r="P224" s="115">
        <v>99.93199999999999</v>
      </c>
    </row>
    <row r="225" spans="1:16" ht="31.5">
      <c r="A225" s="138">
        <v>79</v>
      </c>
      <c r="B225" s="114" t="s">
        <v>261</v>
      </c>
      <c r="C225" s="115">
        <v>1500</v>
      </c>
      <c r="D225" s="116">
        <v>43533</v>
      </c>
      <c r="E225" s="116" t="s">
        <v>252</v>
      </c>
      <c r="F225" s="116" t="s">
        <v>253</v>
      </c>
      <c r="G225" s="80">
        <f t="shared" si="23"/>
        <v>92.43322496334547</v>
      </c>
      <c r="H225" s="117">
        <v>290</v>
      </c>
      <c r="I225" s="40" t="s">
        <v>143</v>
      </c>
      <c r="K225" s="179">
        <v>1500</v>
      </c>
      <c r="L225" s="179">
        <v>0.9</v>
      </c>
      <c r="M225" s="179">
        <v>1.2</v>
      </c>
      <c r="N225" s="179">
        <v>0.2</v>
      </c>
      <c r="O225" s="115">
        <v>270</v>
      </c>
      <c r="P225" s="115">
        <v>313.73999999999995</v>
      </c>
    </row>
    <row r="226" spans="1:16" ht="47.25">
      <c r="A226" s="138">
        <v>80</v>
      </c>
      <c r="B226" s="114" t="s">
        <v>262</v>
      </c>
      <c r="C226" s="115">
        <v>500</v>
      </c>
      <c r="D226" s="116">
        <v>43533</v>
      </c>
      <c r="E226" s="116" t="s">
        <v>252</v>
      </c>
      <c r="F226" s="116" t="s">
        <v>253</v>
      </c>
      <c r="G226" s="80">
        <f t="shared" si="23"/>
        <v>63.74705169885894</v>
      </c>
      <c r="H226" s="117">
        <v>50</v>
      </c>
      <c r="I226" s="40" t="s">
        <v>143</v>
      </c>
      <c r="K226" s="179">
        <v>500</v>
      </c>
      <c r="L226" s="179">
        <v>0.9</v>
      </c>
      <c r="M226" s="179">
        <v>1.2</v>
      </c>
      <c r="N226" s="179">
        <v>0.15</v>
      </c>
      <c r="O226" s="115">
        <v>67.5</v>
      </c>
      <c r="P226" s="115">
        <v>78.43499999999999</v>
      </c>
    </row>
    <row r="227" spans="1:16" ht="31.5">
      <c r="A227" s="138">
        <v>81</v>
      </c>
      <c r="B227" s="114" t="s">
        <v>263</v>
      </c>
      <c r="C227" s="115">
        <v>100</v>
      </c>
      <c r="D227" s="119" t="s">
        <v>174</v>
      </c>
      <c r="E227" s="116" t="s">
        <v>255</v>
      </c>
      <c r="F227" s="116" t="s">
        <v>253</v>
      </c>
      <c r="G227" s="80">
        <f t="shared" si="23"/>
        <v>53.12254308238244</v>
      </c>
      <c r="H227" s="117">
        <v>25</v>
      </c>
      <c r="I227" s="40" t="s">
        <v>143</v>
      </c>
      <c r="K227" s="179">
        <v>300</v>
      </c>
      <c r="L227" s="179">
        <v>0.9</v>
      </c>
      <c r="M227" s="179">
        <v>1.2</v>
      </c>
      <c r="N227" s="179">
        <v>0.15</v>
      </c>
      <c r="O227" s="115">
        <v>40.5</v>
      </c>
      <c r="P227" s="115">
        <v>47.061</v>
      </c>
    </row>
    <row r="228" spans="1:16" ht="31.5">
      <c r="A228" s="255">
        <v>82</v>
      </c>
      <c r="B228" s="114" t="s">
        <v>264</v>
      </c>
      <c r="C228" s="115">
        <v>305</v>
      </c>
      <c r="D228" s="119" t="s">
        <v>174</v>
      </c>
      <c r="E228" s="116" t="s">
        <v>255</v>
      </c>
      <c r="F228" s="116" t="s">
        <v>253</v>
      </c>
      <c r="G228" s="80">
        <f t="shared" si="23"/>
        <v>98.75567845151096</v>
      </c>
      <c r="H228" s="117">
        <v>63</v>
      </c>
      <c r="I228" s="40" t="s">
        <v>143</v>
      </c>
      <c r="K228" s="179">
        <v>305</v>
      </c>
      <c r="L228" s="179">
        <v>0.9</v>
      </c>
      <c r="M228" s="179">
        <v>1.2</v>
      </c>
      <c r="N228" s="179">
        <v>0.2</v>
      </c>
      <c r="O228" s="115">
        <v>54.900000000000006</v>
      </c>
      <c r="P228" s="115">
        <v>63.793800000000005</v>
      </c>
    </row>
    <row r="229" spans="1:16" ht="15.75">
      <c r="A229" s="255"/>
      <c r="B229" s="114" t="s">
        <v>265</v>
      </c>
      <c r="C229" s="115">
        <v>330</v>
      </c>
      <c r="D229" s="119" t="s">
        <v>174</v>
      </c>
      <c r="E229" s="116" t="s">
        <v>255</v>
      </c>
      <c r="F229" s="116" t="s">
        <v>253</v>
      </c>
      <c r="G229" s="80">
        <f t="shared" si="23"/>
        <v>95.6205775482884</v>
      </c>
      <c r="H229" s="117">
        <v>60</v>
      </c>
      <c r="I229" s="40" t="s">
        <v>143</v>
      </c>
      <c r="K229" s="179">
        <v>300</v>
      </c>
      <c r="L229" s="179">
        <v>0.9</v>
      </c>
      <c r="M229" s="179">
        <v>1.2</v>
      </c>
      <c r="N229" s="179">
        <v>0.2</v>
      </c>
      <c r="O229" s="115">
        <v>54</v>
      </c>
      <c r="P229" s="115">
        <v>62.748</v>
      </c>
    </row>
    <row r="230" spans="1:16" ht="47.25">
      <c r="A230" s="138">
        <v>83</v>
      </c>
      <c r="B230" s="114" t="s">
        <v>266</v>
      </c>
      <c r="C230" s="115">
        <v>425</v>
      </c>
      <c r="D230" s="116">
        <v>43533</v>
      </c>
      <c r="E230" s="116" t="s">
        <v>252</v>
      </c>
      <c r="F230" s="116" t="s">
        <v>253</v>
      </c>
      <c r="G230" s="80">
        <f t="shared" si="23"/>
        <v>65.19584832837846</v>
      </c>
      <c r="H230" s="117">
        <v>50</v>
      </c>
      <c r="I230" s="40" t="s">
        <v>143</v>
      </c>
      <c r="K230" s="179">
        <v>330</v>
      </c>
      <c r="L230" s="179">
        <v>1</v>
      </c>
      <c r="M230" s="179">
        <v>1.2</v>
      </c>
      <c r="N230" s="179">
        <v>0.2</v>
      </c>
      <c r="O230" s="115">
        <v>66</v>
      </c>
      <c r="P230" s="115">
        <v>76.692</v>
      </c>
    </row>
    <row r="231" spans="1:16" ht="31.5">
      <c r="A231" s="138">
        <v>84</v>
      </c>
      <c r="B231" s="114" t="s">
        <v>267</v>
      </c>
      <c r="C231" s="115">
        <v>400</v>
      </c>
      <c r="D231" s="119" t="s">
        <v>174</v>
      </c>
      <c r="E231" s="116" t="s">
        <v>255</v>
      </c>
      <c r="F231" s="116" t="s">
        <v>253</v>
      </c>
      <c r="G231" s="80">
        <f t="shared" si="23"/>
        <v>85.04606661941885</v>
      </c>
      <c r="H231" s="117">
        <v>63</v>
      </c>
      <c r="I231" s="40" t="s">
        <v>143</v>
      </c>
      <c r="K231" s="179">
        <v>425</v>
      </c>
      <c r="L231" s="179">
        <v>1</v>
      </c>
      <c r="M231" s="179">
        <v>1.25</v>
      </c>
      <c r="N231" s="179">
        <v>0.15</v>
      </c>
      <c r="O231" s="115">
        <v>63.75</v>
      </c>
      <c r="P231" s="115">
        <v>74.0775</v>
      </c>
    </row>
    <row r="232" spans="1:16" ht="31.5">
      <c r="A232" s="138">
        <v>85</v>
      </c>
      <c r="B232" s="114" t="s">
        <v>268</v>
      </c>
      <c r="C232" s="115">
        <v>350</v>
      </c>
      <c r="D232" s="116">
        <v>43533</v>
      </c>
      <c r="E232" s="116" t="s">
        <v>252</v>
      </c>
      <c r="F232" s="116" t="s">
        <v>253</v>
      </c>
      <c r="G232" s="80">
        <f t="shared" si="23"/>
        <v>80.67986230636834</v>
      </c>
      <c r="H232" s="117">
        <v>90</v>
      </c>
      <c r="I232" s="40" t="s">
        <v>143</v>
      </c>
      <c r="K232" s="179">
        <v>400</v>
      </c>
      <c r="L232" s="179">
        <v>1.2</v>
      </c>
      <c r="M232" s="179">
        <v>1.3</v>
      </c>
      <c r="N232" s="179">
        <v>0.2</v>
      </c>
      <c r="O232" s="115">
        <v>96</v>
      </c>
      <c r="P232" s="115">
        <v>111.55199999999999</v>
      </c>
    </row>
    <row r="233" spans="1:16" ht="15.75">
      <c r="A233" s="138">
        <v>86</v>
      </c>
      <c r="B233" s="114" t="s">
        <v>269</v>
      </c>
      <c r="C233" s="115">
        <v>800</v>
      </c>
      <c r="D233" s="116">
        <v>43533</v>
      </c>
      <c r="E233" s="116" t="s">
        <v>252</v>
      </c>
      <c r="F233" s="116" t="s">
        <v>253</v>
      </c>
      <c r="G233" s="80">
        <f t="shared" si="23"/>
        <v>68.72729011283229</v>
      </c>
      <c r="H233" s="117">
        <v>115</v>
      </c>
      <c r="I233" s="40" t="s">
        <v>143</v>
      </c>
      <c r="K233" s="179">
        <v>800</v>
      </c>
      <c r="L233" s="179">
        <v>0.9</v>
      </c>
      <c r="M233" s="179">
        <v>1.3</v>
      </c>
      <c r="N233" s="179">
        <v>0.2</v>
      </c>
      <c r="O233" s="115">
        <v>144</v>
      </c>
      <c r="P233" s="115">
        <v>167.32799999999997</v>
      </c>
    </row>
    <row r="234" spans="1:16" ht="31.5">
      <c r="A234" s="138">
        <v>87</v>
      </c>
      <c r="B234" s="114" t="s">
        <v>270</v>
      </c>
      <c r="C234" s="115">
        <v>395</v>
      </c>
      <c r="D234" s="119" t="s">
        <v>174</v>
      </c>
      <c r="E234" s="116" t="s">
        <v>255</v>
      </c>
      <c r="F234" s="116" t="s">
        <v>253</v>
      </c>
      <c r="G234" s="80">
        <f t="shared" si="23"/>
        <v>84.72709403012895</v>
      </c>
      <c r="H234" s="117">
        <v>70</v>
      </c>
      <c r="I234" s="40" t="s">
        <v>143</v>
      </c>
      <c r="K234" s="179">
        <v>395</v>
      </c>
      <c r="L234" s="179">
        <v>0.9</v>
      </c>
      <c r="M234" s="179">
        <v>1.3</v>
      </c>
      <c r="N234" s="179">
        <v>0.2</v>
      </c>
      <c r="O234" s="115">
        <v>71.10000000000001</v>
      </c>
      <c r="P234" s="115">
        <v>82.6182</v>
      </c>
    </row>
    <row r="235" spans="1:16" ht="31.5">
      <c r="A235" s="138">
        <v>88</v>
      </c>
      <c r="B235" s="114" t="s">
        <v>271</v>
      </c>
      <c r="C235" s="115">
        <v>350</v>
      </c>
      <c r="D235" s="119" t="s">
        <v>174</v>
      </c>
      <c r="E235" s="116" t="s">
        <v>255</v>
      </c>
      <c r="F235" s="116" t="s">
        <v>253</v>
      </c>
      <c r="G235" s="80">
        <f t="shared" si="23"/>
        <v>68.30041253449171</v>
      </c>
      <c r="H235" s="117">
        <v>50</v>
      </c>
      <c r="I235" s="40" t="s">
        <v>143</v>
      </c>
      <c r="K235" s="179">
        <v>350</v>
      </c>
      <c r="L235" s="179">
        <v>0.9</v>
      </c>
      <c r="M235" s="179">
        <v>1.2</v>
      </c>
      <c r="N235" s="179">
        <v>0.2</v>
      </c>
      <c r="O235" s="115">
        <v>63</v>
      </c>
      <c r="P235" s="115">
        <v>73.20599999999999</v>
      </c>
    </row>
    <row r="236" spans="1:16" ht="31.5">
      <c r="A236" s="138">
        <v>89</v>
      </c>
      <c r="B236" s="114" t="s">
        <v>272</v>
      </c>
      <c r="C236" s="120">
        <v>510</v>
      </c>
      <c r="D236" s="116">
        <v>43533</v>
      </c>
      <c r="E236" s="116" t="s">
        <v>252</v>
      </c>
      <c r="F236" s="116" t="s">
        <v>253</v>
      </c>
      <c r="G236" s="80">
        <f t="shared" si="23"/>
        <v>63.2783233775438</v>
      </c>
      <c r="H236" s="117">
        <v>75</v>
      </c>
      <c r="I236" s="40" t="s">
        <v>143</v>
      </c>
      <c r="K236" s="180">
        <v>510</v>
      </c>
      <c r="L236" s="180">
        <v>1</v>
      </c>
      <c r="M236" s="179">
        <v>1.2</v>
      </c>
      <c r="N236" s="180">
        <v>0.2</v>
      </c>
      <c r="O236" s="115">
        <v>102</v>
      </c>
      <c r="P236" s="115">
        <v>118.52399999999999</v>
      </c>
    </row>
    <row r="237" spans="1:16" ht="15.75">
      <c r="A237" s="138">
        <v>90</v>
      </c>
      <c r="B237" s="114" t="s">
        <v>273</v>
      </c>
      <c r="C237" s="120">
        <v>330</v>
      </c>
      <c r="D237" s="116">
        <v>43533</v>
      </c>
      <c r="E237" s="116" t="s">
        <v>252</v>
      </c>
      <c r="F237" s="116" t="s">
        <v>253</v>
      </c>
      <c r="G237" s="80">
        <f t="shared" si="23"/>
        <v>65.19584832837845</v>
      </c>
      <c r="H237" s="117">
        <v>30</v>
      </c>
      <c r="I237" s="40" t="s">
        <v>143</v>
      </c>
      <c r="K237" s="180">
        <v>330</v>
      </c>
      <c r="L237" s="180">
        <v>0.6</v>
      </c>
      <c r="M237" s="179">
        <v>1.2</v>
      </c>
      <c r="N237" s="180">
        <v>0.2</v>
      </c>
      <c r="O237" s="115">
        <v>39.6</v>
      </c>
      <c r="P237" s="115">
        <v>46.0152</v>
      </c>
    </row>
    <row r="238" spans="1:16" ht="31.5">
      <c r="A238" s="138">
        <v>91</v>
      </c>
      <c r="B238" s="114" t="s">
        <v>274</v>
      </c>
      <c r="C238" s="120">
        <v>500</v>
      </c>
      <c r="D238" s="119" t="s">
        <v>174</v>
      </c>
      <c r="E238" s="116" t="s">
        <v>255</v>
      </c>
      <c r="F238" s="116" t="s">
        <v>253</v>
      </c>
      <c r="G238" s="80">
        <f t="shared" si="23"/>
        <v>64.54388984509467</v>
      </c>
      <c r="H238" s="117">
        <v>45</v>
      </c>
      <c r="I238" s="40" t="s">
        <v>143</v>
      </c>
      <c r="K238" s="180">
        <v>500</v>
      </c>
      <c r="L238" s="180">
        <v>0.6</v>
      </c>
      <c r="M238" s="179">
        <v>1.2</v>
      </c>
      <c r="N238" s="180">
        <v>0.2</v>
      </c>
      <c r="O238" s="115">
        <v>60</v>
      </c>
      <c r="P238" s="115">
        <v>69.72</v>
      </c>
    </row>
    <row r="239" spans="1:16" ht="31.5">
      <c r="A239" s="138">
        <v>92</v>
      </c>
      <c r="B239" s="114" t="s">
        <v>275</v>
      </c>
      <c r="C239" s="120">
        <v>500</v>
      </c>
      <c r="D239" s="119" t="s">
        <v>174</v>
      </c>
      <c r="E239" s="116" t="s">
        <v>255</v>
      </c>
      <c r="F239" s="116" t="s">
        <v>253</v>
      </c>
      <c r="G239" s="80">
        <f t="shared" si="23"/>
        <v>66.19886137958427</v>
      </c>
      <c r="H239" s="117">
        <v>50</v>
      </c>
      <c r="I239" s="40" t="s">
        <v>143</v>
      </c>
      <c r="K239" s="180">
        <v>500</v>
      </c>
      <c r="L239" s="180">
        <v>0.65</v>
      </c>
      <c r="M239" s="179">
        <v>1.2</v>
      </c>
      <c r="N239" s="180">
        <v>0.2</v>
      </c>
      <c r="O239" s="115">
        <v>65</v>
      </c>
      <c r="P239" s="115">
        <v>75.53</v>
      </c>
    </row>
    <row r="240" spans="1:16" ht="31.5">
      <c r="A240" s="138">
        <v>93</v>
      </c>
      <c r="B240" s="114" t="s">
        <v>276</v>
      </c>
      <c r="C240" s="120">
        <v>260</v>
      </c>
      <c r="D240" s="119" t="s">
        <v>174</v>
      </c>
      <c r="E240" s="116" t="s">
        <v>255</v>
      </c>
      <c r="F240" s="119" t="s">
        <v>174</v>
      </c>
      <c r="G240" s="80">
        <f t="shared" si="23"/>
        <v>82.74857672448033</v>
      </c>
      <c r="H240" s="117">
        <v>30</v>
      </c>
      <c r="I240" s="40" t="s">
        <v>143</v>
      </c>
      <c r="K240" s="180">
        <v>260</v>
      </c>
      <c r="L240" s="180">
        <v>0.6</v>
      </c>
      <c r="M240" s="179">
        <v>1.2</v>
      </c>
      <c r="N240" s="180">
        <v>0.2</v>
      </c>
      <c r="O240" s="115">
        <v>31.200000000000003</v>
      </c>
      <c r="P240" s="115">
        <v>36.254400000000004</v>
      </c>
    </row>
    <row r="241" spans="1:16" ht="15.75">
      <c r="A241" s="138">
        <v>94</v>
      </c>
      <c r="B241" s="114" t="s">
        <v>277</v>
      </c>
      <c r="C241" s="121">
        <v>450</v>
      </c>
      <c r="D241" s="119" t="s">
        <v>174</v>
      </c>
      <c r="E241" s="116" t="s">
        <v>255</v>
      </c>
      <c r="F241" s="116" t="s">
        <v>253</v>
      </c>
      <c r="G241" s="80">
        <f t="shared" si="23"/>
        <v>79.32966433635778</v>
      </c>
      <c r="H241" s="117">
        <v>56</v>
      </c>
      <c r="I241" s="40" t="s">
        <v>143</v>
      </c>
      <c r="K241" s="181">
        <v>450</v>
      </c>
      <c r="L241" s="179">
        <v>0.9</v>
      </c>
      <c r="M241" s="179">
        <v>1.3</v>
      </c>
      <c r="N241" s="179">
        <v>0.15</v>
      </c>
      <c r="O241" s="115">
        <v>60.75</v>
      </c>
      <c r="P241" s="115">
        <v>70.5915</v>
      </c>
    </row>
    <row r="242" spans="1:16" ht="15.75">
      <c r="A242" s="138">
        <v>95</v>
      </c>
      <c r="B242" s="114" t="s">
        <v>278</v>
      </c>
      <c r="C242" s="121">
        <v>200</v>
      </c>
      <c r="D242" s="119" t="s">
        <v>174</v>
      </c>
      <c r="E242" s="116" t="s">
        <v>255</v>
      </c>
      <c r="F242" s="116" t="s">
        <v>253</v>
      </c>
      <c r="G242" s="80">
        <f t="shared" si="23"/>
        <v>43.029259896729776</v>
      </c>
      <c r="H242" s="117">
        <v>15</v>
      </c>
      <c r="I242" s="40" t="s">
        <v>143</v>
      </c>
      <c r="K242" s="181">
        <v>200</v>
      </c>
      <c r="L242" s="179">
        <v>0.75</v>
      </c>
      <c r="M242" s="179">
        <v>1.2</v>
      </c>
      <c r="N242" s="179">
        <v>0.2</v>
      </c>
      <c r="O242" s="115">
        <v>30</v>
      </c>
      <c r="P242" s="115">
        <v>34.86</v>
      </c>
    </row>
    <row r="243" spans="1:16" ht="15.75">
      <c r="A243" s="138">
        <v>96</v>
      </c>
      <c r="B243" s="114" t="s">
        <v>279</v>
      </c>
      <c r="C243" s="121">
        <v>350</v>
      </c>
      <c r="D243" s="119" t="s">
        <v>174</v>
      </c>
      <c r="E243" s="116" t="s">
        <v>255</v>
      </c>
      <c r="F243" s="116" t="s">
        <v>253</v>
      </c>
      <c r="G243" s="80">
        <f t="shared" si="23"/>
        <v>94.25456929759856</v>
      </c>
      <c r="H243" s="117">
        <v>23</v>
      </c>
      <c r="I243" s="40" t="s">
        <v>143</v>
      </c>
      <c r="K243" s="181">
        <v>200</v>
      </c>
      <c r="L243" s="179">
        <v>0.7</v>
      </c>
      <c r="M243" s="179">
        <v>1.2</v>
      </c>
      <c r="N243" s="179">
        <v>0.15</v>
      </c>
      <c r="O243" s="115">
        <v>21</v>
      </c>
      <c r="P243" s="115">
        <v>24.401999999999997</v>
      </c>
    </row>
    <row r="244" spans="1:16" ht="15.75">
      <c r="A244" s="138">
        <v>97</v>
      </c>
      <c r="B244" s="114" t="s">
        <v>280</v>
      </c>
      <c r="C244" s="121">
        <v>300</v>
      </c>
      <c r="D244" s="119" t="s">
        <v>174</v>
      </c>
      <c r="E244" s="116" t="s">
        <v>255</v>
      </c>
      <c r="F244" s="119" t="s">
        <v>174</v>
      </c>
      <c r="G244" s="80">
        <f t="shared" si="23"/>
        <v>87.81481611577506</v>
      </c>
      <c r="H244" s="117">
        <v>50</v>
      </c>
      <c r="I244" s="40" t="s">
        <v>143</v>
      </c>
      <c r="K244" s="181">
        <v>350</v>
      </c>
      <c r="L244" s="179">
        <v>0.7</v>
      </c>
      <c r="M244" s="179">
        <v>1.3</v>
      </c>
      <c r="N244" s="179">
        <v>0.2</v>
      </c>
      <c r="O244" s="115">
        <v>49</v>
      </c>
      <c r="P244" s="115">
        <v>56.937999999999995</v>
      </c>
    </row>
    <row r="245" spans="1:16" ht="15.75">
      <c r="A245" s="138">
        <v>98</v>
      </c>
      <c r="B245" s="114" t="s">
        <v>281</v>
      </c>
      <c r="C245" s="121">
        <v>360</v>
      </c>
      <c r="D245" s="119" t="s">
        <v>174</v>
      </c>
      <c r="E245" s="116" t="s">
        <v>255</v>
      </c>
      <c r="F245" s="119" t="s">
        <v>174</v>
      </c>
      <c r="G245" s="80">
        <f t="shared" si="23"/>
        <v>70.69092697319891</v>
      </c>
      <c r="H245" s="117">
        <v>23</v>
      </c>
      <c r="I245" s="40" t="s">
        <v>143</v>
      </c>
      <c r="K245" s="181">
        <v>200</v>
      </c>
      <c r="L245" s="179">
        <v>0.7</v>
      </c>
      <c r="M245" s="179">
        <v>1.25</v>
      </c>
      <c r="N245" s="179">
        <v>0.2</v>
      </c>
      <c r="O245" s="115">
        <v>28</v>
      </c>
      <c r="P245" s="115">
        <v>32.536</v>
      </c>
    </row>
    <row r="246" spans="1:16" ht="15.75">
      <c r="A246" s="138">
        <v>99</v>
      </c>
      <c r="B246" s="114" t="s">
        <v>282</v>
      </c>
      <c r="C246" s="121">
        <v>1200</v>
      </c>
      <c r="D246" s="116">
        <v>43533</v>
      </c>
      <c r="E246" s="116" t="s">
        <v>252</v>
      </c>
      <c r="F246" s="116" t="s">
        <v>253</v>
      </c>
      <c r="G246" s="80">
        <f t="shared" si="23"/>
        <v>47.8102887741442</v>
      </c>
      <c r="H246" s="117">
        <v>25</v>
      </c>
      <c r="I246" s="40" t="s">
        <v>143</v>
      </c>
      <c r="K246" s="181">
        <v>300</v>
      </c>
      <c r="L246" s="179">
        <v>1</v>
      </c>
      <c r="M246" s="179">
        <v>1.2</v>
      </c>
      <c r="N246" s="179">
        <v>0.15</v>
      </c>
      <c r="O246" s="115">
        <v>45</v>
      </c>
      <c r="P246" s="115">
        <v>52.29</v>
      </c>
    </row>
    <row r="247" spans="1:16" ht="15.75">
      <c r="A247" s="138">
        <v>100</v>
      </c>
      <c r="B247" s="114" t="s">
        <v>283</v>
      </c>
      <c r="C247" s="121">
        <v>200</v>
      </c>
      <c r="D247" s="116">
        <v>43533</v>
      </c>
      <c r="E247" s="116" t="s">
        <v>252</v>
      </c>
      <c r="F247" s="119" t="s">
        <v>174</v>
      </c>
      <c r="G247" s="80">
        <f t="shared" si="23"/>
        <v>35.85771658060815</v>
      </c>
      <c r="H247" s="117">
        <v>30</v>
      </c>
      <c r="I247" s="40" t="s">
        <v>143</v>
      </c>
      <c r="K247" s="181">
        <v>360</v>
      </c>
      <c r="L247" s="179">
        <v>1</v>
      </c>
      <c r="M247" s="179">
        <v>1.35</v>
      </c>
      <c r="N247" s="179">
        <v>0.2</v>
      </c>
      <c r="O247" s="115">
        <v>72</v>
      </c>
      <c r="P247" s="115">
        <v>83.66399999999999</v>
      </c>
    </row>
    <row r="248" spans="1:16" ht="15.75">
      <c r="A248" s="138">
        <v>101</v>
      </c>
      <c r="B248" s="114" t="s">
        <v>284</v>
      </c>
      <c r="C248" s="121">
        <v>200</v>
      </c>
      <c r="D248" s="119" t="s">
        <v>174</v>
      </c>
      <c r="E248" s="116" t="s">
        <v>255</v>
      </c>
      <c r="F248" s="116" t="s">
        <v>253</v>
      </c>
      <c r="G248" s="80">
        <f t="shared" si="23"/>
        <v>4.78102887741442</v>
      </c>
      <c r="H248" s="117">
        <v>30</v>
      </c>
      <c r="I248" s="40" t="s">
        <v>143</v>
      </c>
      <c r="K248" s="181">
        <v>1200</v>
      </c>
      <c r="L248" s="179">
        <v>3</v>
      </c>
      <c r="M248" s="179">
        <v>3</v>
      </c>
      <c r="N248" s="179">
        <v>0.15</v>
      </c>
      <c r="O248" s="115">
        <v>540</v>
      </c>
      <c r="P248" s="115">
        <v>627.4799999999999</v>
      </c>
    </row>
    <row r="249" spans="1:16" ht="15.75">
      <c r="A249" s="138">
        <v>102</v>
      </c>
      <c r="B249" s="114" t="s">
        <v>285</v>
      </c>
      <c r="C249" s="121">
        <v>400</v>
      </c>
      <c r="D249" s="119" t="s">
        <v>174</v>
      </c>
      <c r="E249" s="116" t="s">
        <v>255</v>
      </c>
      <c r="F249" s="116" t="s">
        <v>253</v>
      </c>
      <c r="G249" s="80">
        <f t="shared" si="23"/>
        <v>76.83796410130317</v>
      </c>
      <c r="H249" s="117">
        <v>50</v>
      </c>
      <c r="I249" s="40" t="s">
        <v>143</v>
      </c>
      <c r="K249" s="181">
        <v>400</v>
      </c>
      <c r="L249" s="179">
        <v>0.7</v>
      </c>
      <c r="M249" s="179">
        <v>1.2</v>
      </c>
      <c r="N249" s="179">
        <v>0.2</v>
      </c>
      <c r="O249" s="115">
        <v>56</v>
      </c>
      <c r="P249" s="115">
        <v>65.072</v>
      </c>
    </row>
    <row r="250" spans="1:16" ht="15.75">
      <c r="A250" s="138">
        <v>103</v>
      </c>
      <c r="B250" s="114" t="s">
        <v>286</v>
      </c>
      <c r="C250" s="121">
        <v>1900</v>
      </c>
      <c r="D250" s="116">
        <v>43533</v>
      </c>
      <c r="E250" s="116" t="s">
        <v>252</v>
      </c>
      <c r="F250" s="116" t="s">
        <v>253</v>
      </c>
      <c r="G250" s="80">
        <f t="shared" si="23"/>
        <v>85.25921465605902</v>
      </c>
      <c r="H250" s="117">
        <v>240</v>
      </c>
      <c r="I250" s="40" t="s">
        <v>143</v>
      </c>
      <c r="K250" s="181">
        <v>1900</v>
      </c>
      <c r="L250" s="179">
        <v>0.85</v>
      </c>
      <c r="M250" s="179">
        <v>1.2</v>
      </c>
      <c r="N250" s="179">
        <v>0.15</v>
      </c>
      <c r="O250" s="115">
        <v>242.25</v>
      </c>
      <c r="P250" s="115">
        <v>281.49449999999996</v>
      </c>
    </row>
    <row r="251" spans="1:16" ht="15.75">
      <c r="A251" s="138">
        <v>104</v>
      </c>
      <c r="B251" s="114" t="s">
        <v>287</v>
      </c>
      <c r="C251" s="120">
        <v>795</v>
      </c>
      <c r="D251" s="116">
        <v>43533</v>
      </c>
      <c r="E251" s="116" t="s">
        <v>252</v>
      </c>
      <c r="F251" s="116" t="s">
        <v>253</v>
      </c>
      <c r="G251" s="80">
        <f t="shared" si="23"/>
        <v>81.18728282401845</v>
      </c>
      <c r="H251" s="117">
        <v>120</v>
      </c>
      <c r="I251" s="40" t="s">
        <v>143</v>
      </c>
      <c r="K251" s="180">
        <v>795</v>
      </c>
      <c r="L251" s="180">
        <v>0.8</v>
      </c>
      <c r="M251" s="179">
        <v>1.2</v>
      </c>
      <c r="N251" s="180">
        <v>0.2</v>
      </c>
      <c r="O251" s="115">
        <v>127.2</v>
      </c>
      <c r="P251" s="115">
        <v>147.8064</v>
      </c>
    </row>
    <row r="252" spans="1:16" ht="15.75">
      <c r="A252" s="68">
        <v>105</v>
      </c>
      <c r="B252" s="114" t="s">
        <v>288</v>
      </c>
      <c r="C252" s="120">
        <v>1000</v>
      </c>
      <c r="D252" s="116">
        <v>43533</v>
      </c>
      <c r="E252" s="116" t="s">
        <v>252</v>
      </c>
      <c r="F252" s="116" t="s">
        <v>253</v>
      </c>
      <c r="G252" s="80">
        <f t="shared" si="23"/>
        <v>66.93440428380187</v>
      </c>
      <c r="H252" s="117">
        <v>70</v>
      </c>
      <c r="I252" s="40" t="s">
        <v>143</v>
      </c>
      <c r="K252" s="180">
        <v>600</v>
      </c>
      <c r="L252" s="180">
        <v>0.75</v>
      </c>
      <c r="M252" s="179">
        <v>1.2</v>
      </c>
      <c r="N252" s="180">
        <v>0.2</v>
      </c>
      <c r="O252" s="115">
        <v>90</v>
      </c>
      <c r="P252" s="115">
        <v>104.58</v>
      </c>
    </row>
    <row r="253" spans="1:16" ht="31.5">
      <c r="A253" s="68">
        <v>106</v>
      </c>
      <c r="B253" s="114" t="s">
        <v>289</v>
      </c>
      <c r="C253" s="120">
        <v>555</v>
      </c>
      <c r="D253" s="116">
        <v>43533</v>
      </c>
      <c r="E253" s="116" t="s">
        <v>252</v>
      </c>
      <c r="F253" s="116" t="s">
        <v>253</v>
      </c>
      <c r="G253" s="80">
        <f t="shared" si="23"/>
        <v>77.53019801212572</v>
      </c>
      <c r="H253" s="117">
        <v>90</v>
      </c>
      <c r="I253" s="40" t="s">
        <v>143</v>
      </c>
      <c r="K253" s="180">
        <v>555</v>
      </c>
      <c r="L253" s="180">
        <v>0.9</v>
      </c>
      <c r="M253" s="179">
        <v>1.2</v>
      </c>
      <c r="N253" s="180">
        <v>0.2</v>
      </c>
      <c r="O253" s="115">
        <v>99.9</v>
      </c>
      <c r="P253" s="115">
        <v>116.0838</v>
      </c>
    </row>
    <row r="254" spans="1:16" ht="15.75">
      <c r="A254" s="68">
        <v>107</v>
      </c>
      <c r="B254" s="114" t="s">
        <v>290</v>
      </c>
      <c r="C254" s="120">
        <v>340</v>
      </c>
      <c r="D254" s="116">
        <v>43533</v>
      </c>
      <c r="E254" s="116" t="s">
        <v>252</v>
      </c>
      <c r="F254" s="116" t="s">
        <v>253</v>
      </c>
      <c r="G254" s="80">
        <f t="shared" si="23"/>
        <v>73.82471060713443</v>
      </c>
      <c r="H254" s="117">
        <v>35</v>
      </c>
      <c r="I254" s="40" t="s">
        <v>143</v>
      </c>
      <c r="K254" s="180">
        <v>340</v>
      </c>
      <c r="L254" s="180">
        <v>0.8</v>
      </c>
      <c r="M254" s="179">
        <v>1.2</v>
      </c>
      <c r="N254" s="180">
        <v>0.15</v>
      </c>
      <c r="O254" s="115">
        <v>40.8</v>
      </c>
      <c r="P254" s="115">
        <v>47.40959999999999</v>
      </c>
    </row>
    <row r="255" spans="1:16" ht="31.5">
      <c r="A255" s="6">
        <v>108</v>
      </c>
      <c r="B255" s="114" t="s">
        <v>291</v>
      </c>
      <c r="C255" s="120">
        <v>650</v>
      </c>
      <c r="D255" s="119" t="s">
        <v>174</v>
      </c>
      <c r="E255" s="116" t="s">
        <v>255</v>
      </c>
      <c r="F255" s="116" t="s">
        <v>253</v>
      </c>
      <c r="G255" s="80">
        <f t="shared" si="23"/>
        <v>68.65067106030962</v>
      </c>
      <c r="H255" s="117">
        <v>70</v>
      </c>
      <c r="I255" s="40" t="s">
        <v>143</v>
      </c>
      <c r="K255" s="180">
        <v>650</v>
      </c>
      <c r="L255" s="180">
        <v>0.9</v>
      </c>
      <c r="M255" s="179">
        <v>1.2</v>
      </c>
      <c r="N255" s="180">
        <v>0.15</v>
      </c>
      <c r="O255" s="115">
        <v>87.75</v>
      </c>
      <c r="P255" s="115">
        <v>101.96549999999999</v>
      </c>
    </row>
    <row r="256" spans="1:16" ht="15.75">
      <c r="A256" s="6">
        <v>109</v>
      </c>
      <c r="B256" s="114" t="s">
        <v>292</v>
      </c>
      <c r="C256" s="120">
        <v>125</v>
      </c>
      <c r="D256" s="119" t="s">
        <v>174</v>
      </c>
      <c r="E256" s="116" t="s">
        <v>255</v>
      </c>
      <c r="F256" s="116" t="s">
        <v>253</v>
      </c>
      <c r="G256" s="80">
        <f t="shared" si="23"/>
        <v>76.49646203863072</v>
      </c>
      <c r="H256" s="117">
        <v>15</v>
      </c>
      <c r="I256" s="40" t="s">
        <v>143</v>
      </c>
      <c r="K256" s="180">
        <v>125</v>
      </c>
      <c r="L256" s="180">
        <v>0.9</v>
      </c>
      <c r="M256" s="179">
        <v>1.2</v>
      </c>
      <c r="N256" s="180">
        <v>0.15</v>
      </c>
      <c r="O256" s="115">
        <v>16.875</v>
      </c>
      <c r="P256" s="115">
        <v>19.608749999999997</v>
      </c>
    </row>
    <row r="257" spans="1:16" ht="15.75">
      <c r="A257" s="6">
        <v>110</v>
      </c>
      <c r="B257" s="114" t="s">
        <v>293</v>
      </c>
      <c r="C257" s="120">
        <v>3100</v>
      </c>
      <c r="D257" s="116">
        <v>43533</v>
      </c>
      <c r="E257" s="116" t="s">
        <v>252</v>
      </c>
      <c r="F257" s="116" t="s">
        <v>253</v>
      </c>
      <c r="G257" s="80">
        <f t="shared" si="23"/>
        <v>0.33167495854063017</v>
      </c>
      <c r="H257" s="118">
        <v>10</v>
      </c>
      <c r="I257" s="40" t="s">
        <v>143</v>
      </c>
      <c r="K257" s="182">
        <f>SUM(K218:K256)</f>
        <v>19300</v>
      </c>
      <c r="L257" s="183"/>
      <c r="M257" s="184"/>
      <c r="N257" s="184"/>
      <c r="O257" s="185">
        <f>SUM(O218:O256)</f>
        <v>3466.1749999999997</v>
      </c>
      <c r="P257" s="185">
        <v>3015</v>
      </c>
    </row>
    <row r="258" spans="1:9" ht="15.75">
      <c r="A258" s="122"/>
      <c r="B258" s="61" t="s">
        <v>5</v>
      </c>
      <c r="C258" s="125">
        <f>SUM(C218:C257)</f>
        <v>22650</v>
      </c>
      <c r="D258" s="122"/>
      <c r="E258" s="123"/>
      <c r="F258" s="123"/>
      <c r="G258" s="124"/>
      <c r="H258" s="123">
        <f>SUM(H218:H257)</f>
        <v>2608</v>
      </c>
      <c r="I258" s="123"/>
    </row>
    <row r="64792" ht="15.75">
      <c r="G64792" s="44">
        <v>0.2</v>
      </c>
    </row>
  </sheetData>
  <sheetProtection/>
  <mergeCells count="32">
    <mergeCell ref="A1:I1"/>
    <mergeCell ref="A3:I3"/>
    <mergeCell ref="A5:C5"/>
    <mergeCell ref="H5:I5"/>
    <mergeCell ref="A8:I8"/>
    <mergeCell ref="A9:I9"/>
    <mergeCell ref="A52:I52"/>
    <mergeCell ref="A86:C86"/>
    <mergeCell ref="A112:I112"/>
    <mergeCell ref="A132:I132"/>
    <mergeCell ref="K134:N134"/>
    <mergeCell ref="O134:O136"/>
    <mergeCell ref="P134:P136"/>
    <mergeCell ref="K135:K136"/>
    <mergeCell ref="L135:L136"/>
    <mergeCell ref="M135:M136"/>
    <mergeCell ref="N135:N136"/>
    <mergeCell ref="A136:I136"/>
    <mergeCell ref="B155:B156"/>
    <mergeCell ref="B157:B159"/>
    <mergeCell ref="A170:I170"/>
    <mergeCell ref="A172:A173"/>
    <mergeCell ref="B172:B173"/>
    <mergeCell ref="G172:G173"/>
    <mergeCell ref="H172:H173"/>
    <mergeCell ref="A228:A229"/>
    <mergeCell ref="A177:A180"/>
    <mergeCell ref="B177:B180"/>
    <mergeCell ref="G177:G180"/>
    <mergeCell ref="H177:H180"/>
    <mergeCell ref="A193:I193"/>
    <mergeCell ref="A217:I2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17.421875" style="4" customWidth="1"/>
    <col min="2" max="2" width="17.57421875" style="5" customWidth="1"/>
    <col min="3" max="3" width="17.57421875" style="4" customWidth="1"/>
    <col min="4" max="4" width="25.140625" style="4" customWidth="1"/>
    <col min="5" max="5" width="32.8515625" style="1" hidden="1" customWidth="1"/>
    <col min="6" max="10" width="0" style="1" hidden="1" customWidth="1"/>
    <col min="11" max="11" width="25.8515625" style="1" customWidth="1"/>
    <col min="12" max="12" width="17.7109375" style="1" customWidth="1"/>
    <col min="13" max="16384" width="9.140625" style="1" customWidth="1"/>
  </cols>
  <sheetData>
    <row r="1" spans="1:12" ht="20.25" customHeight="1">
      <c r="A1" s="275" t="s">
        <v>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3" spans="1:4" ht="15.75">
      <c r="A3" s="2"/>
      <c r="B3" s="9"/>
      <c r="C3" s="3"/>
      <c r="D3" s="3"/>
    </row>
    <row r="4" spans="1:4" ht="15.75">
      <c r="A4" s="2"/>
      <c r="B4" s="9"/>
      <c r="C4" s="3"/>
      <c r="D4" s="3"/>
    </row>
    <row r="5" spans="1:12" ht="15.75" customHeight="1">
      <c r="A5" s="276" t="s">
        <v>119</v>
      </c>
      <c r="B5" s="276" t="s">
        <v>120</v>
      </c>
      <c r="C5" s="277" t="s">
        <v>2</v>
      </c>
      <c r="D5" s="269" t="s">
        <v>311</v>
      </c>
      <c r="E5" s="250" t="s">
        <v>4</v>
      </c>
      <c r="F5" s="139"/>
      <c r="G5" s="139"/>
      <c r="H5" s="139"/>
      <c r="I5" s="139"/>
      <c r="J5" s="139"/>
      <c r="K5" s="269" t="s">
        <v>312</v>
      </c>
      <c r="L5" s="269" t="s">
        <v>305</v>
      </c>
    </row>
    <row r="6" spans="1:12" ht="15.75" customHeight="1">
      <c r="A6" s="276"/>
      <c r="B6" s="276"/>
      <c r="C6" s="277"/>
      <c r="D6" s="269"/>
      <c r="E6" s="250"/>
      <c r="F6" s="139"/>
      <c r="G6" s="139"/>
      <c r="H6" s="139"/>
      <c r="I6" s="139"/>
      <c r="J6" s="139"/>
      <c r="K6" s="269"/>
      <c r="L6" s="269"/>
    </row>
    <row r="7" spans="1:12" ht="84" customHeight="1">
      <c r="A7" s="276"/>
      <c r="B7" s="276"/>
      <c r="C7" s="277"/>
      <c r="D7" s="269"/>
      <c r="E7" s="250"/>
      <c r="F7" s="139"/>
      <c r="G7" s="139"/>
      <c r="H7" s="139"/>
      <c r="I7" s="139"/>
      <c r="J7" s="139"/>
      <c r="K7" s="269"/>
      <c r="L7" s="269"/>
    </row>
    <row r="8" spans="1:12" ht="39.75" customHeight="1">
      <c r="A8" s="270" t="s">
        <v>125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39.75" customHeight="1">
      <c r="A9" s="22" t="s">
        <v>121</v>
      </c>
      <c r="B9" s="23">
        <v>41</v>
      </c>
      <c r="C9" s="24">
        <v>19629</v>
      </c>
      <c r="D9" s="24">
        <v>2735</v>
      </c>
      <c r="E9" s="140"/>
      <c r="F9" s="18"/>
      <c r="G9" s="19"/>
      <c r="H9" s="19"/>
      <c r="I9" s="139"/>
      <c r="J9" s="139"/>
      <c r="K9" s="24">
        <v>815</v>
      </c>
      <c r="L9" s="24">
        <f>D9+K9</f>
        <v>3550</v>
      </c>
    </row>
    <row r="10" spans="1:12" ht="39.75" customHeight="1">
      <c r="A10" s="22" t="s">
        <v>122</v>
      </c>
      <c r="B10" s="25">
        <v>32</v>
      </c>
      <c r="C10" s="33">
        <v>22185</v>
      </c>
      <c r="D10" s="27">
        <v>4018.8</v>
      </c>
      <c r="E10" s="141"/>
      <c r="F10" s="20"/>
      <c r="G10" s="20"/>
      <c r="H10" s="20"/>
      <c r="I10" s="139"/>
      <c r="J10" s="139"/>
      <c r="K10" s="27">
        <v>1452.8</v>
      </c>
      <c r="L10" s="27">
        <f>D10+K10</f>
        <v>5471.6</v>
      </c>
    </row>
    <row r="11" spans="1:12" ht="39.75" customHeight="1">
      <c r="A11" s="22" t="s">
        <v>123</v>
      </c>
      <c r="B11" s="28">
        <v>24</v>
      </c>
      <c r="C11" s="26">
        <v>10206</v>
      </c>
      <c r="D11" s="26">
        <v>1130.52</v>
      </c>
      <c r="E11" s="142"/>
      <c r="F11" s="13"/>
      <c r="G11" s="13"/>
      <c r="H11" s="13"/>
      <c r="I11" s="139"/>
      <c r="J11" s="139"/>
      <c r="K11" s="26">
        <v>830.895</v>
      </c>
      <c r="L11" s="26">
        <f>D11+K11</f>
        <v>1961.415</v>
      </c>
    </row>
    <row r="12" spans="1:12" ht="39.75" customHeight="1">
      <c r="A12" s="22" t="s">
        <v>124</v>
      </c>
      <c r="B12" s="29">
        <v>17</v>
      </c>
      <c r="C12" s="30">
        <v>10839</v>
      </c>
      <c r="D12" s="30">
        <v>4779.9</v>
      </c>
      <c r="E12" s="143"/>
      <c r="F12" s="21"/>
      <c r="G12" s="21"/>
      <c r="H12" s="21"/>
      <c r="I12" s="139"/>
      <c r="J12" s="139"/>
      <c r="K12" s="30">
        <v>1073.29</v>
      </c>
      <c r="L12" s="30">
        <f>D12+K12</f>
        <v>5853.19</v>
      </c>
    </row>
    <row r="13" spans="1:12" ht="39.75" customHeight="1">
      <c r="A13" s="31" t="s">
        <v>5</v>
      </c>
      <c r="B13" s="31">
        <f>SUM(B9:B12)</f>
        <v>114</v>
      </c>
      <c r="C13" s="32">
        <f>SUM(C9:C12)</f>
        <v>62859</v>
      </c>
      <c r="D13" s="32">
        <f>SUM(D9:D12)</f>
        <v>12664.22</v>
      </c>
      <c r="E13" s="139"/>
      <c r="F13" s="139"/>
      <c r="G13" s="139"/>
      <c r="H13" s="139"/>
      <c r="I13" s="139"/>
      <c r="J13" s="139"/>
      <c r="K13" s="32">
        <f>SUM(K9:K12)</f>
        <v>4171.985000000001</v>
      </c>
      <c r="L13" s="32">
        <f>D13+K13</f>
        <v>16836.205</v>
      </c>
    </row>
    <row r="14" spans="1:12" ht="39.75" customHeight="1">
      <c r="A14" s="270" t="s">
        <v>298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2"/>
    </row>
    <row r="15" spans="1:12" ht="39.75" customHeight="1">
      <c r="A15" s="22" t="s">
        <v>294</v>
      </c>
      <c r="B15" s="22">
        <v>32</v>
      </c>
      <c r="C15" s="126">
        <v>15383.4</v>
      </c>
      <c r="D15" s="6">
        <v>203</v>
      </c>
      <c r="E15" s="139"/>
      <c r="F15" s="139"/>
      <c r="G15" s="139"/>
      <c r="H15" s="139"/>
      <c r="I15" s="139"/>
      <c r="J15" s="139"/>
      <c r="K15" s="6">
        <v>247</v>
      </c>
      <c r="L15" s="6">
        <f>D15+K15</f>
        <v>450</v>
      </c>
    </row>
    <row r="16" spans="1:12" ht="39.75" customHeight="1">
      <c r="A16" s="22" t="s">
        <v>295</v>
      </c>
      <c r="B16" s="127">
        <v>17</v>
      </c>
      <c r="C16" s="128">
        <v>11025</v>
      </c>
      <c r="D16" s="6">
        <v>1832</v>
      </c>
      <c r="E16" s="139"/>
      <c r="F16" s="139"/>
      <c r="G16" s="139"/>
      <c r="H16" s="139"/>
      <c r="I16" s="139"/>
      <c r="J16" s="139"/>
      <c r="K16" s="6">
        <v>641</v>
      </c>
      <c r="L16" s="6">
        <f>D16+K16</f>
        <v>2473</v>
      </c>
    </row>
    <row r="17" spans="1:12" ht="39.75" customHeight="1">
      <c r="A17" s="22" t="s">
        <v>296</v>
      </c>
      <c r="B17" s="129">
        <v>22</v>
      </c>
      <c r="C17" s="130">
        <v>14877</v>
      </c>
      <c r="D17" s="6">
        <v>3335</v>
      </c>
      <c r="E17" s="139"/>
      <c r="F17" s="139"/>
      <c r="G17" s="139"/>
      <c r="H17" s="139"/>
      <c r="I17" s="139"/>
      <c r="J17" s="139"/>
      <c r="K17" s="6">
        <v>501</v>
      </c>
      <c r="L17" s="6">
        <f>D17+K17</f>
        <v>3836</v>
      </c>
    </row>
    <row r="18" spans="1:12" ht="39.75" customHeight="1">
      <c r="A18" s="22" t="s">
        <v>297</v>
      </c>
      <c r="B18" s="131">
        <v>38</v>
      </c>
      <c r="C18" s="132">
        <v>22650</v>
      </c>
      <c r="D18" s="6">
        <v>3146</v>
      </c>
      <c r="E18" s="139"/>
      <c r="F18" s="139"/>
      <c r="G18" s="139"/>
      <c r="H18" s="139"/>
      <c r="I18" s="139"/>
      <c r="J18" s="139"/>
      <c r="K18" s="6">
        <v>200</v>
      </c>
      <c r="L18" s="6">
        <f>D18+K18</f>
        <v>3346</v>
      </c>
    </row>
    <row r="19" spans="1:12" ht="39.75" customHeight="1">
      <c r="A19" s="31" t="s">
        <v>5</v>
      </c>
      <c r="B19" s="133">
        <f>SUM(B15:B18)</f>
        <v>109</v>
      </c>
      <c r="C19" s="134">
        <f>SUM(C15:C18)</f>
        <v>63935.4</v>
      </c>
      <c r="D19" s="134">
        <f>SUM(D15:D18)</f>
        <v>8516</v>
      </c>
      <c r="E19" s="139"/>
      <c r="F19" s="139"/>
      <c r="G19" s="139"/>
      <c r="H19" s="139"/>
      <c r="I19" s="139"/>
      <c r="J19" s="139"/>
      <c r="K19" s="134">
        <f>SUM(K15:K18)</f>
        <v>1589</v>
      </c>
      <c r="L19" s="134">
        <f>D19+K19</f>
        <v>10105</v>
      </c>
    </row>
  </sheetData>
  <sheetProtection/>
  <mergeCells count="10">
    <mergeCell ref="A8:L8"/>
    <mergeCell ref="A14:L14"/>
    <mergeCell ref="A1:L1"/>
    <mergeCell ref="A5:A7"/>
    <mergeCell ref="B5:B7"/>
    <mergeCell ref="C5:C7"/>
    <mergeCell ref="D5:D7"/>
    <mergeCell ref="E5:E7"/>
    <mergeCell ref="K5:K7"/>
    <mergeCell ref="L5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</dc:creator>
  <cp:keywords/>
  <dc:description/>
  <cp:lastModifiedBy>Tannu</cp:lastModifiedBy>
  <cp:lastPrinted>2019-05-15T11:41:55Z</cp:lastPrinted>
  <dcterms:created xsi:type="dcterms:W3CDTF">2010-12-08T06:15:19Z</dcterms:created>
  <dcterms:modified xsi:type="dcterms:W3CDTF">2019-05-15T11:53:06Z</dcterms:modified>
  <cp:category/>
  <cp:version/>
  <cp:contentType/>
  <cp:contentStatus/>
</cp:coreProperties>
</file>